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bookViews>
    <workbookView xWindow="0" yWindow="0" windowWidth="28800" windowHeight="12585"/>
  </bookViews>
  <sheets>
    <sheet name="1 WICHTIGE INFO, LINKS" sheetId="1" r:id="rId1"/>
    <sheet name="2 STAMMDATENBLATT" sheetId="2" r:id="rId2"/>
    <sheet name="3 KALKULATION Zusammenfassung" sheetId="3" r:id="rId3"/>
    <sheet name="4 KALKULATION Detail" sheetId="15" r:id="rId4"/>
    <sheet name="4A LNK STAB Ö" sheetId="5" r:id="rId5"/>
    <sheet name="4B SCHAUSPIELER Gagen" sheetId="6" r:id="rId6"/>
    <sheet name="4C FILMBEARBEITUNG DREHMAT." sheetId="7" r:id="rId7"/>
    <sheet name="4D FAHRT-REISE-TRANSPORTKOSTEN" sheetId="8" r:id="rId8"/>
    <sheet name="Kollektivvertrag" sheetId="16" r:id="rId9"/>
    <sheet name="DIÄTEN" sheetId="10" r:id="rId10"/>
    <sheet name="RICHT- u. HÖCHSTSÄTZE" sheetId="13" r:id="rId11"/>
    <sheet name="5A INFO GREEN FILMING" sheetId="12" r:id="rId12"/>
    <sheet name="5B GREEN COMMITMENT" sheetId="9" r:id="rId13"/>
    <sheet name="5C GREEN REPORT" sheetId="11" r:id="rId14"/>
  </sheets>
  <definedNames>
    <definedName name="_xlnm.Print_Area" localSheetId="0">'1 WICHTIGE INFO, LINKS'!$A$1:$A$59</definedName>
    <definedName name="_xlnm.Print_Area" localSheetId="2">'3 KALKULATION Zusammenfassung'!$A$1:$I$83</definedName>
    <definedName name="_xlnm.Print_Area" localSheetId="3">'4 KALKULATION Detail'!$A$1:$M$266</definedName>
    <definedName name="_xlnm.Print_Area" localSheetId="5">'4B SCHAUSPIELER Gagen'!$A$1:$S$38</definedName>
    <definedName name="_xlnm.Print_Area" localSheetId="6">'4C FILMBEARBEITUNG DREHMAT.'!$A$1:$H$52</definedName>
    <definedName name="_xlnm.Print_Area" localSheetId="7">'4D FAHRT-REISE-TRANSPORTKOSTEN'!$A$1:$N$75</definedName>
    <definedName name="_xlnm.Print_Area" localSheetId="11">'5A INFO GREEN FILMING'!$A$1:$A$52</definedName>
    <definedName name="_xlnm.Print_Area" localSheetId="8">Kollektivvertrag!$A$1:$L$79</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73" i="16" l="1"/>
  <c r="K73" i="16"/>
  <c r="J73" i="16"/>
  <c r="H73" i="16"/>
  <c r="I73" i="16" s="1"/>
  <c r="F73" i="16"/>
  <c r="G73" i="16" s="1"/>
  <c r="E73" i="16"/>
  <c r="D73" i="16"/>
  <c r="C73" i="16"/>
  <c r="L72" i="16"/>
  <c r="K72" i="16"/>
  <c r="J72" i="16"/>
  <c r="H72" i="16"/>
  <c r="I72" i="16" s="1"/>
  <c r="G72" i="16"/>
  <c r="F72" i="16"/>
  <c r="D72" i="16"/>
  <c r="E72" i="16" s="1"/>
  <c r="C72" i="16"/>
  <c r="L71" i="16"/>
  <c r="K71" i="16"/>
  <c r="J71" i="16"/>
  <c r="I71" i="16"/>
  <c r="H71" i="16"/>
  <c r="G71" i="16"/>
  <c r="F71" i="16"/>
  <c r="D71" i="16"/>
  <c r="E71" i="16" s="1"/>
  <c r="C71" i="16"/>
  <c r="L70" i="16"/>
  <c r="K70" i="16"/>
  <c r="J70" i="16"/>
  <c r="I70" i="16"/>
  <c r="H70" i="16"/>
  <c r="F70" i="16"/>
  <c r="G70" i="16" s="1"/>
  <c r="D70" i="16"/>
  <c r="E70" i="16" s="1"/>
  <c r="C70" i="16"/>
  <c r="L69" i="16"/>
  <c r="K69" i="16"/>
  <c r="J69" i="16"/>
  <c r="H69" i="16"/>
  <c r="I69" i="16" s="1"/>
  <c r="F69" i="16"/>
  <c r="G69" i="16" s="1"/>
  <c r="E69" i="16"/>
  <c r="D69" i="16"/>
  <c r="C69" i="16"/>
  <c r="L68" i="16"/>
  <c r="K68" i="16"/>
  <c r="J68" i="16"/>
  <c r="H68" i="16"/>
  <c r="I68" i="16" s="1"/>
  <c r="G68" i="16"/>
  <c r="F68" i="16"/>
  <c r="E68" i="16"/>
  <c r="D68" i="16"/>
  <c r="C68" i="16"/>
  <c r="L67" i="16"/>
  <c r="K67" i="16"/>
  <c r="J67" i="16"/>
  <c r="I67" i="16"/>
  <c r="H67" i="16"/>
  <c r="G67" i="16"/>
  <c r="F67" i="16"/>
  <c r="D67" i="16"/>
  <c r="E67" i="16" s="1"/>
  <c r="C67" i="16"/>
  <c r="L66" i="16"/>
  <c r="K66" i="16"/>
  <c r="J66" i="16"/>
  <c r="I66" i="16"/>
  <c r="H66" i="16"/>
  <c r="F66" i="16"/>
  <c r="G66" i="16" s="1"/>
  <c r="D66" i="16"/>
  <c r="E66" i="16" s="1"/>
  <c r="C66" i="16"/>
  <c r="L65" i="16"/>
  <c r="K65" i="16"/>
  <c r="J65" i="16"/>
  <c r="H65" i="16"/>
  <c r="I65" i="16" s="1"/>
  <c r="F65" i="16"/>
  <c r="G65" i="16" s="1"/>
  <c r="E65" i="16"/>
  <c r="D65" i="16"/>
  <c r="C65" i="16"/>
  <c r="L64" i="16"/>
  <c r="K64" i="16"/>
  <c r="J64" i="16"/>
  <c r="H64" i="16"/>
  <c r="I64" i="16" s="1"/>
  <c r="G64" i="16"/>
  <c r="F64" i="16"/>
  <c r="E64" i="16"/>
  <c r="D64" i="16"/>
  <c r="C64" i="16"/>
  <c r="L63" i="16"/>
  <c r="K63" i="16"/>
  <c r="J63" i="16"/>
  <c r="I63" i="16"/>
  <c r="H63" i="16"/>
  <c r="G63" i="16"/>
  <c r="F63" i="16"/>
  <c r="D63" i="16"/>
  <c r="E63" i="16" s="1"/>
  <c r="C63" i="16"/>
  <c r="L62" i="16"/>
  <c r="K62" i="16"/>
  <c r="J62" i="16"/>
  <c r="I62" i="16"/>
  <c r="H62" i="16"/>
  <c r="F62" i="16"/>
  <c r="G62" i="16" s="1"/>
  <c r="D62" i="16"/>
  <c r="E62" i="16" s="1"/>
  <c r="C62" i="16"/>
  <c r="L61" i="16"/>
  <c r="K61" i="16"/>
  <c r="J61" i="16"/>
  <c r="H61" i="16"/>
  <c r="I61" i="16" s="1"/>
  <c r="F61" i="16"/>
  <c r="G61" i="16" s="1"/>
  <c r="E61" i="16"/>
  <c r="D61" i="16"/>
  <c r="C61" i="16"/>
  <c r="L60" i="16"/>
  <c r="K60" i="16"/>
  <c r="J60" i="16"/>
  <c r="H60" i="16"/>
  <c r="I60" i="16" s="1"/>
  <c r="G60" i="16"/>
  <c r="F60" i="16"/>
  <c r="E60" i="16"/>
  <c r="D60" i="16"/>
  <c r="C60" i="16"/>
  <c r="L59" i="16"/>
  <c r="K59" i="16"/>
  <c r="J59" i="16"/>
  <c r="I59" i="16"/>
  <c r="H59" i="16"/>
  <c r="G59" i="16"/>
  <c r="F59" i="16"/>
  <c r="E59" i="16"/>
  <c r="D59" i="16"/>
  <c r="C59" i="16"/>
  <c r="L58" i="16"/>
  <c r="K58" i="16"/>
  <c r="J58" i="16"/>
  <c r="I58" i="16"/>
  <c r="H58" i="16"/>
  <c r="G58" i="16"/>
  <c r="F58" i="16"/>
  <c r="D58" i="16"/>
  <c r="E58" i="16" s="1"/>
  <c r="C58" i="16"/>
  <c r="L57" i="16"/>
  <c r="K57" i="16"/>
  <c r="J57" i="16"/>
  <c r="I57" i="16"/>
  <c r="H57" i="16"/>
  <c r="F57" i="16"/>
  <c r="G57" i="16" s="1"/>
  <c r="E57" i="16"/>
  <c r="D57" i="16"/>
  <c r="C57" i="16"/>
  <c r="L56" i="16"/>
  <c r="K56" i="16"/>
  <c r="J56" i="16"/>
  <c r="H56" i="16"/>
  <c r="I56" i="16" s="1"/>
  <c r="G56" i="16"/>
  <c r="F56" i="16"/>
  <c r="E56" i="16"/>
  <c r="D56" i="16"/>
  <c r="C56" i="16"/>
  <c r="L55" i="16"/>
  <c r="K55" i="16"/>
  <c r="J55" i="16"/>
  <c r="I55" i="16"/>
  <c r="H55" i="16"/>
  <c r="G55" i="16"/>
  <c r="F55" i="16"/>
  <c r="E55" i="16"/>
  <c r="D55" i="16"/>
  <c r="C55" i="16"/>
  <c r="L54" i="16"/>
  <c r="K54" i="16"/>
  <c r="J54" i="16"/>
  <c r="I54" i="16"/>
  <c r="H54" i="16"/>
  <c r="G54" i="16"/>
  <c r="F54" i="16"/>
  <c r="D54" i="16"/>
  <c r="E54" i="16" s="1"/>
  <c r="C54" i="16"/>
  <c r="L53" i="16"/>
  <c r="K53" i="16"/>
  <c r="J53" i="16"/>
  <c r="I53" i="16"/>
  <c r="H53" i="16"/>
  <c r="F53" i="16"/>
  <c r="G53" i="16" s="1"/>
  <c r="E53" i="16"/>
  <c r="D53" i="16"/>
  <c r="C53" i="16"/>
  <c r="L52" i="16"/>
  <c r="K52" i="16"/>
  <c r="J52" i="16"/>
  <c r="H52" i="16"/>
  <c r="I52" i="16" s="1"/>
  <c r="G52" i="16"/>
  <c r="F52" i="16"/>
  <c r="E52" i="16"/>
  <c r="D52" i="16"/>
  <c r="C52" i="16"/>
  <c r="L51" i="16"/>
  <c r="K51" i="16"/>
  <c r="J51" i="16"/>
  <c r="I51" i="16"/>
  <c r="H51" i="16"/>
  <c r="G51" i="16"/>
  <c r="F51" i="16"/>
  <c r="D51" i="16"/>
  <c r="E51" i="16" s="1"/>
  <c r="C51" i="16"/>
  <c r="L50" i="16"/>
  <c r="K50" i="16"/>
  <c r="J50" i="16"/>
  <c r="H50" i="16"/>
  <c r="I50" i="16" s="1"/>
  <c r="F50" i="16"/>
  <c r="G50" i="16" s="1"/>
  <c r="D50" i="16"/>
  <c r="E50" i="16" s="1"/>
  <c r="C50" i="16"/>
  <c r="L49" i="16"/>
  <c r="K49" i="16"/>
  <c r="J49" i="16"/>
  <c r="H49" i="16"/>
  <c r="I49" i="16" s="1"/>
  <c r="F49" i="16"/>
  <c r="G49" i="16" s="1"/>
  <c r="E49" i="16"/>
  <c r="D49" i="16"/>
  <c r="C49" i="16"/>
  <c r="L48" i="16"/>
  <c r="K48" i="16"/>
  <c r="J48" i="16"/>
  <c r="H48" i="16"/>
  <c r="I48" i="16" s="1"/>
  <c r="G48" i="16"/>
  <c r="F48" i="16"/>
  <c r="D48" i="16"/>
  <c r="E48" i="16" s="1"/>
  <c r="C48" i="16"/>
  <c r="L47" i="16"/>
  <c r="K47" i="16"/>
  <c r="J47" i="16"/>
  <c r="I47" i="16"/>
  <c r="H47" i="16"/>
  <c r="F47" i="16"/>
  <c r="G47" i="16" s="1"/>
  <c r="D47" i="16"/>
  <c r="E47" i="16" s="1"/>
  <c r="C47" i="16"/>
  <c r="L46" i="16"/>
  <c r="K46" i="16"/>
  <c r="J46" i="16"/>
  <c r="I46" i="16"/>
  <c r="H46" i="16"/>
  <c r="F46" i="16"/>
  <c r="G46" i="16" s="1"/>
  <c r="D46" i="16"/>
  <c r="E46" i="16" s="1"/>
  <c r="C46" i="16"/>
  <c r="L45" i="16"/>
  <c r="K45" i="16"/>
  <c r="J45" i="16"/>
  <c r="I45" i="16"/>
  <c r="H45" i="16"/>
  <c r="F45" i="16"/>
  <c r="G45" i="16" s="1"/>
  <c r="E45" i="16"/>
  <c r="D45" i="16"/>
  <c r="C45" i="16"/>
  <c r="L44" i="16"/>
  <c r="K44" i="16"/>
  <c r="J44" i="16"/>
  <c r="H44" i="16"/>
  <c r="I44" i="16" s="1"/>
  <c r="G44" i="16"/>
  <c r="F44" i="16"/>
  <c r="D44" i="16"/>
  <c r="E44" i="16" s="1"/>
  <c r="C44" i="16"/>
  <c r="L43" i="16"/>
  <c r="K43" i="16"/>
  <c r="J43" i="16"/>
  <c r="I43" i="16"/>
  <c r="H43" i="16"/>
  <c r="F43" i="16"/>
  <c r="G43" i="16" s="1"/>
  <c r="E43" i="16"/>
  <c r="D43" i="16"/>
  <c r="C43" i="16"/>
  <c r="L42" i="16"/>
  <c r="K42" i="16"/>
  <c r="J42" i="16"/>
  <c r="I42" i="16"/>
  <c r="H42" i="16"/>
  <c r="G42" i="16"/>
  <c r="F42" i="16"/>
  <c r="D42" i="16"/>
  <c r="E42" i="16" s="1"/>
  <c r="C42" i="16"/>
  <c r="L41" i="16"/>
  <c r="K41" i="16"/>
  <c r="J41" i="16"/>
  <c r="I41" i="16"/>
  <c r="H41" i="16"/>
  <c r="F41" i="16"/>
  <c r="G41" i="16" s="1"/>
  <c r="E41" i="16"/>
  <c r="D41" i="16"/>
  <c r="C41" i="16"/>
  <c r="L40" i="16"/>
  <c r="K40" i="16"/>
  <c r="J40" i="16"/>
  <c r="H40" i="16"/>
  <c r="I40" i="16" s="1"/>
  <c r="G40" i="16"/>
  <c r="F40" i="16"/>
  <c r="D40" i="16"/>
  <c r="E40" i="16" s="1"/>
  <c r="C40" i="16"/>
  <c r="L39" i="16"/>
  <c r="K39" i="16"/>
  <c r="J39" i="16"/>
  <c r="I39" i="16"/>
  <c r="H39" i="16"/>
  <c r="G39" i="16"/>
  <c r="F39" i="16"/>
  <c r="D39" i="16"/>
  <c r="E39" i="16" s="1"/>
  <c r="C39" i="16"/>
  <c r="L38" i="16"/>
  <c r="K38" i="16"/>
  <c r="J38" i="16"/>
  <c r="H38" i="16"/>
  <c r="I38" i="16" s="1"/>
  <c r="F38" i="16"/>
  <c r="G38" i="16" s="1"/>
  <c r="D38" i="16"/>
  <c r="E38" i="16" s="1"/>
  <c r="C38" i="16"/>
  <c r="L37" i="16"/>
  <c r="K37" i="16"/>
  <c r="J37" i="16"/>
  <c r="H37" i="16"/>
  <c r="I37" i="16" s="1"/>
  <c r="F37" i="16"/>
  <c r="G37" i="16" s="1"/>
  <c r="E37" i="16"/>
  <c r="D37" i="16"/>
  <c r="C37" i="16"/>
  <c r="L36" i="16"/>
  <c r="K36" i="16"/>
  <c r="J36" i="16"/>
  <c r="H36" i="16"/>
  <c r="I36" i="16" s="1"/>
  <c r="G36" i="16"/>
  <c r="F36" i="16"/>
  <c r="D36" i="16"/>
  <c r="E36" i="16" s="1"/>
  <c r="C36" i="16"/>
  <c r="L35" i="16"/>
  <c r="K35" i="16"/>
  <c r="J35" i="16"/>
  <c r="I35" i="16"/>
  <c r="H35" i="16"/>
  <c r="F35" i="16"/>
  <c r="G35" i="16" s="1"/>
  <c r="D35" i="16"/>
  <c r="E35" i="16" s="1"/>
  <c r="C35" i="16"/>
  <c r="L34" i="16"/>
  <c r="K34" i="16"/>
  <c r="J34" i="16"/>
  <c r="H34" i="16"/>
  <c r="I34" i="16" s="1"/>
  <c r="F34" i="16"/>
  <c r="G34" i="16" s="1"/>
  <c r="D34" i="16"/>
  <c r="E34" i="16" s="1"/>
  <c r="C34" i="16"/>
  <c r="L33" i="16"/>
  <c r="K33" i="16"/>
  <c r="J33" i="16"/>
  <c r="H33" i="16"/>
  <c r="I33" i="16" s="1"/>
  <c r="F33" i="16"/>
  <c r="G33" i="16" s="1"/>
  <c r="E33" i="16"/>
  <c r="D33" i="16"/>
  <c r="C33" i="16"/>
  <c r="L32" i="16"/>
  <c r="K32" i="16"/>
  <c r="J32" i="16"/>
  <c r="H32" i="16"/>
  <c r="I32" i="16" s="1"/>
  <c r="G32" i="16"/>
  <c r="F32" i="16"/>
  <c r="D32" i="16"/>
  <c r="E32" i="16" s="1"/>
  <c r="C32" i="16"/>
  <c r="L31" i="16"/>
  <c r="K31" i="16"/>
  <c r="J31" i="16"/>
  <c r="I31" i="16"/>
  <c r="H31" i="16"/>
  <c r="F31" i="16"/>
  <c r="G31" i="16" s="1"/>
  <c r="D31" i="16"/>
  <c r="E31" i="16" s="1"/>
  <c r="C31" i="16"/>
  <c r="L30" i="16"/>
  <c r="K30" i="16"/>
  <c r="J30" i="16"/>
  <c r="H30" i="16"/>
  <c r="I30" i="16" s="1"/>
  <c r="F30" i="16"/>
  <c r="G30" i="16" s="1"/>
  <c r="D30" i="16"/>
  <c r="E30" i="16" s="1"/>
  <c r="C30" i="16"/>
  <c r="L29" i="16"/>
  <c r="K29" i="16"/>
  <c r="J29" i="16"/>
  <c r="I29" i="16"/>
  <c r="H29" i="16"/>
  <c r="F29" i="16"/>
  <c r="G29" i="16" s="1"/>
  <c r="E29" i="16"/>
  <c r="D29" i="16"/>
  <c r="C29" i="16"/>
  <c r="L28" i="16"/>
  <c r="K28" i="16"/>
  <c r="J28" i="16"/>
  <c r="H28" i="16"/>
  <c r="I28" i="16" s="1"/>
  <c r="G28" i="16"/>
  <c r="F28" i="16"/>
  <c r="D28" i="16"/>
  <c r="E28" i="16" s="1"/>
  <c r="C28" i="16"/>
  <c r="L27" i="16"/>
  <c r="K27" i="16"/>
  <c r="J27" i="16"/>
  <c r="I27" i="16"/>
  <c r="H27" i="16"/>
  <c r="F27" i="16"/>
  <c r="G27" i="16" s="1"/>
  <c r="E27" i="16"/>
  <c r="D27" i="16"/>
  <c r="C27" i="16"/>
  <c r="L26" i="16"/>
  <c r="K26" i="16"/>
  <c r="J26" i="16"/>
  <c r="H26" i="16"/>
  <c r="I26" i="16" s="1"/>
  <c r="G26" i="16"/>
  <c r="F26" i="16"/>
  <c r="D26" i="16"/>
  <c r="E26" i="16" s="1"/>
  <c r="C26" i="16"/>
  <c r="L25" i="16"/>
  <c r="K25" i="16"/>
  <c r="J25" i="16"/>
  <c r="H25" i="16"/>
  <c r="I25" i="16" s="1"/>
  <c r="F25" i="16"/>
  <c r="G25" i="16" s="1"/>
  <c r="E25" i="16"/>
  <c r="D25" i="16"/>
  <c r="C25" i="16"/>
  <c r="L24" i="16"/>
  <c r="K24" i="16"/>
  <c r="J24" i="16"/>
  <c r="H24" i="16"/>
  <c r="I24" i="16" s="1"/>
  <c r="G24" i="16"/>
  <c r="F24" i="16"/>
  <c r="D24" i="16"/>
  <c r="E24" i="16" s="1"/>
  <c r="C24" i="16"/>
  <c r="L23" i="16"/>
  <c r="K23" i="16"/>
  <c r="J23" i="16"/>
  <c r="I23" i="16"/>
  <c r="H23" i="16"/>
  <c r="G23" i="16"/>
  <c r="F23" i="16"/>
  <c r="E23" i="16"/>
  <c r="D23" i="16"/>
  <c r="C23" i="16"/>
  <c r="L22" i="16"/>
  <c r="K22" i="16"/>
  <c r="J22" i="16"/>
  <c r="I22" i="16"/>
  <c r="H22" i="16"/>
  <c r="G22" i="16"/>
  <c r="F22" i="16"/>
  <c r="D22" i="16"/>
  <c r="E22" i="16" s="1"/>
  <c r="C22" i="16"/>
  <c r="L21" i="16"/>
  <c r="K21" i="16"/>
  <c r="J21" i="16"/>
  <c r="I21" i="16"/>
  <c r="H21" i="16"/>
  <c r="F21" i="16"/>
  <c r="G21" i="16" s="1"/>
  <c r="E21" i="16"/>
  <c r="D21" i="16"/>
  <c r="C21" i="16"/>
  <c r="L20" i="16"/>
  <c r="K20" i="16"/>
  <c r="J20" i="16"/>
  <c r="H20" i="16"/>
  <c r="I20" i="16" s="1"/>
  <c r="G20" i="16"/>
  <c r="F20" i="16"/>
  <c r="D20" i="16"/>
  <c r="E20" i="16" s="1"/>
  <c r="C20" i="16"/>
  <c r="L19" i="16"/>
  <c r="K19" i="16"/>
  <c r="J19" i="16"/>
  <c r="I19" i="16"/>
  <c r="H19" i="16"/>
  <c r="G19" i="16"/>
  <c r="F19" i="16"/>
  <c r="D19" i="16"/>
  <c r="E19" i="16" s="1"/>
  <c r="C19" i="16"/>
  <c r="L18" i="16"/>
  <c r="K18" i="16"/>
  <c r="J18" i="16"/>
  <c r="I18" i="16"/>
  <c r="H18" i="16"/>
  <c r="F18" i="16"/>
  <c r="G18" i="16" s="1"/>
  <c r="D18" i="16"/>
  <c r="E18" i="16" s="1"/>
  <c r="C18" i="16"/>
  <c r="L17" i="16"/>
  <c r="K17" i="16"/>
  <c r="J17" i="16"/>
  <c r="H17" i="16"/>
  <c r="I17" i="16" s="1"/>
  <c r="F17" i="16"/>
  <c r="G17" i="16" s="1"/>
  <c r="E17" i="16"/>
  <c r="D17" i="16"/>
  <c r="C17" i="16"/>
  <c r="L16" i="16"/>
  <c r="K16" i="16"/>
  <c r="J16" i="16"/>
  <c r="H16" i="16"/>
  <c r="I16" i="16" s="1"/>
  <c r="G16" i="16"/>
  <c r="F16" i="16"/>
  <c r="E16" i="16"/>
  <c r="D16" i="16"/>
  <c r="C16" i="16"/>
  <c r="L15" i="16"/>
  <c r="K15" i="16"/>
  <c r="J15" i="16"/>
  <c r="I15" i="16"/>
  <c r="H15" i="16"/>
  <c r="G15" i="16"/>
  <c r="F15" i="16"/>
  <c r="E15" i="16"/>
  <c r="D15" i="16"/>
  <c r="C15" i="16"/>
  <c r="L14" i="16"/>
  <c r="K14" i="16"/>
  <c r="J14" i="16"/>
  <c r="I14" i="16"/>
  <c r="H14" i="16"/>
  <c r="G14" i="16"/>
  <c r="F14" i="16"/>
  <c r="D14" i="16"/>
  <c r="E14" i="16" s="1"/>
  <c r="C14" i="16"/>
  <c r="L13" i="16"/>
  <c r="K13" i="16"/>
  <c r="J13" i="16"/>
  <c r="I13" i="16"/>
  <c r="H13" i="16"/>
  <c r="F13" i="16"/>
  <c r="G13" i="16" s="1"/>
  <c r="E13" i="16"/>
  <c r="D13" i="16"/>
  <c r="C13" i="16"/>
  <c r="L12" i="16"/>
  <c r="K12" i="16"/>
  <c r="J12" i="16"/>
  <c r="H12" i="16"/>
  <c r="I12" i="16" s="1"/>
  <c r="G12" i="16"/>
  <c r="F12" i="16"/>
  <c r="E12" i="16"/>
  <c r="D12" i="16"/>
  <c r="C12" i="16"/>
  <c r="L11" i="16"/>
  <c r="K11" i="16"/>
  <c r="J11" i="16"/>
  <c r="I11" i="16"/>
  <c r="H11" i="16"/>
  <c r="G11" i="16"/>
  <c r="F11" i="16"/>
  <c r="E11" i="16"/>
  <c r="D11" i="16"/>
  <c r="C11" i="16"/>
  <c r="L10" i="16"/>
  <c r="K10" i="16"/>
  <c r="J10" i="16"/>
  <c r="I10" i="16"/>
  <c r="H10" i="16"/>
  <c r="G10" i="16"/>
  <c r="F10" i="16"/>
  <c r="D10" i="16"/>
  <c r="E10" i="16" s="1"/>
  <c r="C10" i="16"/>
  <c r="E3" i="7"/>
  <c r="P53" i="5"/>
  <c r="O53" i="5"/>
  <c r="N53" i="5"/>
  <c r="M53" i="5"/>
  <c r="L53" i="5"/>
  <c r="H53" i="5"/>
  <c r="E53" i="5"/>
  <c r="J53" i="5" s="1"/>
  <c r="P52" i="5"/>
  <c r="O52" i="5"/>
  <c r="N52" i="5"/>
  <c r="M52" i="5"/>
  <c r="L52" i="5"/>
  <c r="J52" i="5"/>
  <c r="H52" i="5"/>
  <c r="E52" i="5"/>
  <c r="F52" i="5" s="1"/>
  <c r="P51" i="5"/>
  <c r="O51" i="5"/>
  <c r="N51" i="5"/>
  <c r="M51" i="5"/>
  <c r="L51" i="5"/>
  <c r="K51" i="5"/>
  <c r="J51" i="5"/>
  <c r="I51" i="5"/>
  <c r="H51" i="5"/>
  <c r="G51" i="5"/>
  <c r="F51" i="5"/>
  <c r="E51" i="5"/>
  <c r="P50" i="5"/>
  <c r="O50" i="5"/>
  <c r="N50" i="5"/>
  <c r="M50" i="5"/>
  <c r="L50" i="5"/>
  <c r="H50" i="5"/>
  <c r="F50" i="5"/>
  <c r="K50" i="5" s="1"/>
  <c r="E50" i="5"/>
  <c r="J50" i="5" s="1"/>
  <c r="P49" i="5"/>
  <c r="O49" i="5"/>
  <c r="N49" i="5"/>
  <c r="M49" i="5"/>
  <c r="L49" i="5"/>
  <c r="H49" i="5"/>
  <c r="E49" i="5"/>
  <c r="J49" i="5" s="1"/>
  <c r="P48" i="5"/>
  <c r="O48" i="5"/>
  <c r="N48" i="5"/>
  <c r="M48" i="5"/>
  <c r="L48" i="5"/>
  <c r="J48" i="5"/>
  <c r="H48" i="5"/>
  <c r="E48" i="5"/>
  <c r="F48" i="5" s="1"/>
  <c r="P47" i="5"/>
  <c r="O47" i="5"/>
  <c r="N47" i="5"/>
  <c r="M47" i="5"/>
  <c r="L47" i="5"/>
  <c r="K47" i="5"/>
  <c r="J47" i="5"/>
  <c r="I47" i="5"/>
  <c r="H47" i="5"/>
  <c r="G47" i="5"/>
  <c r="F47" i="5"/>
  <c r="E47" i="5"/>
  <c r="P46" i="5"/>
  <c r="O46" i="5"/>
  <c r="N46" i="5"/>
  <c r="M46" i="5"/>
  <c r="L46" i="5"/>
  <c r="H46" i="5"/>
  <c r="F46" i="5"/>
  <c r="K46" i="5" s="1"/>
  <c r="E46" i="5"/>
  <c r="J46" i="5" s="1"/>
  <c r="P45" i="5"/>
  <c r="O45" i="5"/>
  <c r="N45" i="5"/>
  <c r="M45" i="5"/>
  <c r="L45" i="5"/>
  <c r="H45" i="5"/>
  <c r="E45" i="5"/>
  <c r="J45" i="5" s="1"/>
  <c r="P44" i="5"/>
  <c r="O44" i="5"/>
  <c r="N44" i="5"/>
  <c r="M44" i="5"/>
  <c r="L44" i="5"/>
  <c r="J44" i="5"/>
  <c r="H44" i="5"/>
  <c r="E44" i="5"/>
  <c r="F44" i="5" s="1"/>
  <c r="M249" i="15"/>
  <c r="M248" i="15"/>
  <c r="M247" i="15"/>
  <c r="I127" i="15"/>
  <c r="J127" i="15"/>
  <c r="M93" i="15"/>
  <c r="H51" i="3"/>
  <c r="F56" i="3"/>
  <c r="G56" i="3"/>
  <c r="F61" i="3"/>
  <c r="G61" i="3"/>
  <c r="G51" i="3"/>
  <c r="F51" i="3"/>
  <c r="E51" i="3"/>
  <c r="D51" i="3"/>
  <c r="C51" i="3"/>
  <c r="Q51" i="5" l="1"/>
  <c r="R51" i="5" s="1"/>
  <c r="Q47" i="5"/>
  <c r="R47" i="5" s="1"/>
  <c r="G52" i="5"/>
  <c r="K52" i="5"/>
  <c r="I52" i="5"/>
  <c r="Q52" i="5" s="1"/>
  <c r="G44" i="5"/>
  <c r="K44" i="5"/>
  <c r="I44" i="5"/>
  <c r="G48" i="5"/>
  <c r="K48" i="5"/>
  <c r="I48" i="5"/>
  <c r="Q48" i="5" s="1"/>
  <c r="G50" i="5"/>
  <c r="G46" i="5"/>
  <c r="F45" i="5"/>
  <c r="F49" i="5"/>
  <c r="F53" i="5"/>
  <c r="I50" i="5"/>
  <c r="Q50" i="5" s="1"/>
  <c r="I46" i="5"/>
  <c r="Q46" i="5" s="1"/>
  <c r="R46" i="5" s="1"/>
  <c r="I53" i="5" l="1"/>
  <c r="G53" i="5"/>
  <c r="K53" i="5"/>
  <c r="I49" i="5"/>
  <c r="G49" i="5"/>
  <c r="K49" i="5"/>
  <c r="Q44" i="5"/>
  <c r="R44" i="5" s="1"/>
  <c r="R52" i="5"/>
  <c r="I45" i="5"/>
  <c r="G45" i="5"/>
  <c r="K45" i="5"/>
  <c r="R48" i="5"/>
  <c r="R50" i="5"/>
  <c r="Q49" i="5" l="1"/>
  <c r="R49" i="5" s="1"/>
  <c r="Q45" i="5"/>
  <c r="R45" i="5" s="1"/>
  <c r="Q53" i="5"/>
  <c r="R53" i="5" s="1"/>
  <c r="E54" i="5" l="1"/>
  <c r="F54" i="5" s="1"/>
  <c r="H54" i="5"/>
  <c r="L54" i="5"/>
  <c r="M54" i="5"/>
  <c r="N54" i="5"/>
  <c r="O54" i="5"/>
  <c r="P54" i="5"/>
  <c r="E55" i="5"/>
  <c r="J55" i="5" s="1"/>
  <c r="H55" i="5"/>
  <c r="L55" i="5"/>
  <c r="M55" i="5"/>
  <c r="N55" i="5"/>
  <c r="O55" i="5"/>
  <c r="P55" i="5"/>
  <c r="E56" i="5"/>
  <c r="J56" i="5" s="1"/>
  <c r="H56" i="5"/>
  <c r="L56" i="5"/>
  <c r="M56" i="5"/>
  <c r="N56" i="5"/>
  <c r="O56" i="5"/>
  <c r="P56" i="5"/>
  <c r="E57" i="5"/>
  <c r="J57" i="5" s="1"/>
  <c r="H57" i="5"/>
  <c r="L57" i="5"/>
  <c r="M57" i="5"/>
  <c r="N57" i="5"/>
  <c r="O57" i="5"/>
  <c r="P57" i="5"/>
  <c r="E58" i="5"/>
  <c r="J58" i="5" s="1"/>
  <c r="H58" i="5"/>
  <c r="L58" i="5"/>
  <c r="M58" i="5"/>
  <c r="N58" i="5"/>
  <c r="O58" i="5"/>
  <c r="P58" i="5"/>
  <c r="F57" i="5" l="1"/>
  <c r="K57" i="5" s="1"/>
  <c r="F58" i="5"/>
  <c r="K58" i="5" s="1"/>
  <c r="G54" i="5"/>
  <c r="K54" i="5"/>
  <c r="F55" i="5"/>
  <c r="G55" i="5" s="1"/>
  <c r="J54" i="5"/>
  <c r="I54" i="5"/>
  <c r="F56" i="5"/>
  <c r="J249" i="15"/>
  <c r="J248" i="15"/>
  <c r="J247" i="15"/>
  <c r="I249" i="15"/>
  <c r="I248" i="15"/>
  <c r="I247" i="15"/>
  <c r="H249" i="15"/>
  <c r="H248" i="15"/>
  <c r="H247" i="15"/>
  <c r="G249" i="15"/>
  <c r="G248" i="15"/>
  <c r="G247" i="15"/>
  <c r="F247" i="15"/>
  <c r="F248" i="15"/>
  <c r="F249" i="15"/>
  <c r="F250" i="15"/>
  <c r="F251" i="15"/>
  <c r="G57" i="5" l="1"/>
  <c r="I57" i="5"/>
  <c r="Q57" i="5" s="1"/>
  <c r="R57" i="5"/>
  <c r="G58" i="5"/>
  <c r="I58" i="5"/>
  <c r="Q58" i="5" s="1"/>
  <c r="R58" i="5" s="1"/>
  <c r="I55" i="5"/>
  <c r="Q54" i="5"/>
  <c r="R54" i="5" s="1"/>
  <c r="K55" i="5"/>
  <c r="I56" i="5"/>
  <c r="K56" i="5"/>
  <c r="G56" i="5"/>
  <c r="E38" i="3"/>
  <c r="Q55" i="5" l="1"/>
  <c r="R55" i="5" s="1"/>
  <c r="Q56" i="5"/>
  <c r="R56" i="5" s="1"/>
  <c r="H38" i="3"/>
  <c r="C182" i="15" l="1"/>
  <c r="C54" i="15"/>
  <c r="C44" i="15"/>
  <c r="D27" i="6" l="1"/>
  <c r="M127" i="15" l="1"/>
  <c r="K127" i="15"/>
  <c r="L127" i="15"/>
  <c r="L125" i="15"/>
  <c r="H125" i="15"/>
  <c r="I125" i="15"/>
  <c r="J125" i="15"/>
  <c r="K125" i="15"/>
  <c r="M125" i="15"/>
  <c r="G125" i="15"/>
  <c r="F125" i="15"/>
  <c r="D30" i="7" l="1"/>
  <c r="F3" i="7"/>
  <c r="D59" i="5"/>
  <c r="H61" i="3" l="1"/>
  <c r="C15" i="7" l="1"/>
  <c r="N20" i="6"/>
  <c r="N3" i="6"/>
  <c r="O20" i="6"/>
  <c r="O3" i="6"/>
  <c r="P20" i="6"/>
  <c r="P3" i="6"/>
  <c r="Q20" i="6"/>
  <c r="Q3" i="6"/>
  <c r="R20" i="6"/>
  <c r="R3" i="6"/>
  <c r="M20" i="6"/>
  <c r="M3" i="6"/>
  <c r="G27" i="6"/>
  <c r="G95" i="15" s="1"/>
  <c r="F77" i="15"/>
  <c r="C43" i="5"/>
  <c r="H43" i="5" s="1"/>
  <c r="D43" i="5"/>
  <c r="O43" i="5" s="1"/>
  <c r="C3" i="5"/>
  <c r="D3" i="5"/>
  <c r="M3" i="5" s="1"/>
  <c r="H27" i="6"/>
  <c r="I27" i="6"/>
  <c r="J27" i="6"/>
  <c r="K27" i="6"/>
  <c r="F20" i="6"/>
  <c r="F3" i="6"/>
  <c r="M4" i="6"/>
  <c r="N4" i="6"/>
  <c r="O4" i="6"/>
  <c r="P4" i="6"/>
  <c r="Q4" i="6"/>
  <c r="R4" i="6"/>
  <c r="M5" i="6"/>
  <c r="N5" i="6"/>
  <c r="O5" i="6"/>
  <c r="P5" i="6"/>
  <c r="Q5" i="6"/>
  <c r="R5" i="6"/>
  <c r="M6" i="6"/>
  <c r="N6" i="6"/>
  <c r="O6" i="6"/>
  <c r="P6" i="6"/>
  <c r="Q6" i="6"/>
  <c r="R6" i="6"/>
  <c r="M7" i="6"/>
  <c r="N7" i="6"/>
  <c r="O7" i="6"/>
  <c r="P7" i="6"/>
  <c r="Q7" i="6"/>
  <c r="R7" i="6"/>
  <c r="M8" i="6"/>
  <c r="N8" i="6"/>
  <c r="O8" i="6"/>
  <c r="P8" i="6"/>
  <c r="Q8" i="6"/>
  <c r="R8" i="6"/>
  <c r="M9" i="6"/>
  <c r="N9" i="6"/>
  <c r="O9" i="6"/>
  <c r="P9" i="6"/>
  <c r="Q9" i="6"/>
  <c r="R9" i="6"/>
  <c r="M10" i="6"/>
  <c r="N10" i="6"/>
  <c r="O10" i="6"/>
  <c r="P10" i="6"/>
  <c r="Q10" i="6"/>
  <c r="R10" i="6"/>
  <c r="M11" i="6"/>
  <c r="N11" i="6"/>
  <c r="O11" i="6"/>
  <c r="P11" i="6"/>
  <c r="Q11" i="6"/>
  <c r="R11" i="6"/>
  <c r="M12" i="6"/>
  <c r="N12" i="6"/>
  <c r="O12" i="6"/>
  <c r="P12" i="6"/>
  <c r="Q12" i="6"/>
  <c r="R12" i="6"/>
  <c r="M13" i="6"/>
  <c r="N13" i="6"/>
  <c r="O13" i="6"/>
  <c r="P13" i="6"/>
  <c r="Q13" i="6"/>
  <c r="R13" i="6"/>
  <c r="M14" i="6"/>
  <c r="N14" i="6"/>
  <c r="O14" i="6"/>
  <c r="P14" i="6"/>
  <c r="Q14" i="6"/>
  <c r="R14" i="6"/>
  <c r="M15" i="6"/>
  <c r="N15" i="6"/>
  <c r="O15" i="6"/>
  <c r="P15" i="6"/>
  <c r="Q15" i="6"/>
  <c r="R15" i="6"/>
  <c r="M16" i="6"/>
  <c r="N16" i="6"/>
  <c r="O16" i="6"/>
  <c r="P16" i="6"/>
  <c r="Q16" i="6"/>
  <c r="R16" i="6"/>
  <c r="M17" i="6"/>
  <c r="N17" i="6"/>
  <c r="O17" i="6"/>
  <c r="P17" i="6"/>
  <c r="Q17" i="6"/>
  <c r="R17" i="6"/>
  <c r="M18" i="6"/>
  <c r="N18" i="6"/>
  <c r="O18" i="6"/>
  <c r="P18" i="6"/>
  <c r="Q18" i="6"/>
  <c r="R18" i="6"/>
  <c r="M19" i="6"/>
  <c r="N19" i="6"/>
  <c r="O19" i="6"/>
  <c r="P19" i="6"/>
  <c r="Q19" i="6"/>
  <c r="R19" i="6"/>
  <c r="M21" i="6"/>
  <c r="N21" i="6"/>
  <c r="O21" i="6"/>
  <c r="P21" i="6"/>
  <c r="Q21" i="6"/>
  <c r="R21" i="6"/>
  <c r="M22" i="6"/>
  <c r="N22" i="6"/>
  <c r="O22" i="6"/>
  <c r="P22" i="6"/>
  <c r="Q22" i="6"/>
  <c r="R22" i="6"/>
  <c r="M23" i="6"/>
  <c r="N23" i="6"/>
  <c r="O23" i="6"/>
  <c r="P23" i="6"/>
  <c r="Q23" i="6"/>
  <c r="R23" i="6"/>
  <c r="M24" i="6"/>
  <c r="N24" i="6"/>
  <c r="O24" i="6"/>
  <c r="P24" i="6"/>
  <c r="Q24" i="6"/>
  <c r="R24" i="6"/>
  <c r="M25" i="6"/>
  <c r="N25" i="6"/>
  <c r="O25" i="6"/>
  <c r="P25" i="6"/>
  <c r="Q25" i="6"/>
  <c r="R25" i="6"/>
  <c r="M26" i="6"/>
  <c r="N26" i="6"/>
  <c r="O26" i="6"/>
  <c r="P26" i="6"/>
  <c r="Q26" i="6"/>
  <c r="R26" i="6"/>
  <c r="F9" i="6"/>
  <c r="D5" i="5"/>
  <c r="N5" i="5" s="1"/>
  <c r="D7" i="5"/>
  <c r="N7" i="5" s="1"/>
  <c r="D8" i="5"/>
  <c r="N8" i="5" s="1"/>
  <c r="D9" i="5"/>
  <c r="N9" i="5" s="1"/>
  <c r="D10" i="5"/>
  <c r="L10" i="5" s="1"/>
  <c r="D11" i="5"/>
  <c r="N11" i="5" s="1"/>
  <c r="D12" i="5"/>
  <c r="L12" i="5" s="1"/>
  <c r="D13" i="5"/>
  <c r="N13" i="5" s="1"/>
  <c r="D14" i="5"/>
  <c r="N14" i="5" s="1"/>
  <c r="D15" i="5"/>
  <c r="N15" i="5" s="1"/>
  <c r="D16" i="5"/>
  <c r="N16" i="5" s="1"/>
  <c r="D17" i="5"/>
  <c r="N17" i="5" s="1"/>
  <c r="D19" i="5"/>
  <c r="N19" i="5" s="1"/>
  <c r="D20" i="5"/>
  <c r="L20" i="5" s="1"/>
  <c r="D21" i="5"/>
  <c r="L21" i="5" s="1"/>
  <c r="D22" i="5"/>
  <c r="N22" i="5" s="1"/>
  <c r="D23" i="5"/>
  <c r="N23" i="5" s="1"/>
  <c r="D24" i="5"/>
  <c r="N24" i="5" s="1"/>
  <c r="D25" i="5"/>
  <c r="N25" i="5" s="1"/>
  <c r="D26" i="5"/>
  <c r="O26" i="5" s="1"/>
  <c r="D27" i="5"/>
  <c r="N27" i="5" s="1"/>
  <c r="D28" i="5"/>
  <c r="M28" i="5" s="1"/>
  <c r="D29" i="5"/>
  <c r="N29" i="5" s="1"/>
  <c r="D30" i="5"/>
  <c r="N30" i="5" s="1"/>
  <c r="D31" i="5"/>
  <c r="N31" i="5" s="1"/>
  <c r="D32" i="5"/>
  <c r="N32" i="5" s="1"/>
  <c r="D33" i="5"/>
  <c r="N33" i="5" s="1"/>
  <c r="D34" i="5"/>
  <c r="P34" i="5" s="1"/>
  <c r="D35" i="5"/>
  <c r="N35" i="5" s="1"/>
  <c r="D36" i="5"/>
  <c r="N36" i="5" s="1"/>
  <c r="D37" i="5"/>
  <c r="N37" i="5" s="1"/>
  <c r="D38" i="5"/>
  <c r="N38" i="5" s="1"/>
  <c r="D39" i="5"/>
  <c r="N39" i="5" s="1"/>
  <c r="D40" i="5"/>
  <c r="N40" i="5" s="1"/>
  <c r="D41" i="5"/>
  <c r="N41" i="5" s="1"/>
  <c r="D42" i="5"/>
  <c r="N59" i="5"/>
  <c r="D4" i="5"/>
  <c r="N4" i="5" s="1"/>
  <c r="F234" i="15"/>
  <c r="F21" i="15"/>
  <c r="F20" i="15"/>
  <c r="I17" i="15"/>
  <c r="I95" i="15"/>
  <c r="E47" i="3"/>
  <c r="H47" i="3" s="1"/>
  <c r="E39" i="3"/>
  <c r="H39" i="3" s="1"/>
  <c r="E40" i="3"/>
  <c r="H40" i="3" s="1"/>
  <c r="E41" i="3"/>
  <c r="H41" i="3" s="1"/>
  <c r="E42" i="3"/>
  <c r="H42" i="3"/>
  <c r="E43" i="3"/>
  <c r="H43" i="3" s="1"/>
  <c r="E44" i="3"/>
  <c r="H44" i="3" s="1"/>
  <c r="E45" i="3"/>
  <c r="H45" i="3" s="1"/>
  <c r="E46" i="3"/>
  <c r="H46" i="3" s="1"/>
  <c r="E48" i="3"/>
  <c r="H48" i="3" s="1"/>
  <c r="E49" i="3"/>
  <c r="H49" i="3" s="1"/>
  <c r="E50" i="3"/>
  <c r="H50" i="3" s="1"/>
  <c r="F264" i="15"/>
  <c r="L265" i="15" s="1"/>
  <c r="C66" i="3"/>
  <c r="E55" i="3"/>
  <c r="J95" i="15"/>
  <c r="E60" i="3"/>
  <c r="C10" i="5"/>
  <c r="C20" i="5"/>
  <c r="C4" i="5"/>
  <c r="H4" i="5" s="1"/>
  <c r="C5" i="5"/>
  <c r="H5" i="5" s="1"/>
  <c r="C6" i="5"/>
  <c r="H6" i="5" s="1"/>
  <c r="C21" i="5"/>
  <c r="H21" i="5" s="1"/>
  <c r="F40" i="15"/>
  <c r="F52" i="15"/>
  <c r="D18" i="5"/>
  <c r="P18" i="5" s="1"/>
  <c r="F142" i="15"/>
  <c r="G165" i="15" s="1"/>
  <c r="F24" i="3" s="1"/>
  <c r="F195" i="15"/>
  <c r="G206" i="15" s="1"/>
  <c r="F26" i="3" s="1"/>
  <c r="F255" i="15"/>
  <c r="G265" i="15"/>
  <c r="F30" i="3" s="1"/>
  <c r="F8" i="15"/>
  <c r="F11" i="15"/>
  <c r="F12" i="15"/>
  <c r="F13" i="15"/>
  <c r="F14" i="15"/>
  <c r="F15" i="15"/>
  <c r="F10" i="15"/>
  <c r="H33" i="15"/>
  <c r="G22" i="3" s="1"/>
  <c r="F38" i="15"/>
  <c r="F39" i="15"/>
  <c r="F55" i="15"/>
  <c r="F47" i="15"/>
  <c r="F75" i="15"/>
  <c r="H95" i="15"/>
  <c r="F131" i="15"/>
  <c r="F133" i="15"/>
  <c r="F152" i="15"/>
  <c r="F176" i="15"/>
  <c r="H179" i="15" s="1"/>
  <c r="G25" i="3" s="1"/>
  <c r="F182" i="15"/>
  <c r="F200" i="15"/>
  <c r="F201" i="15"/>
  <c r="F209" i="15"/>
  <c r="F210" i="15"/>
  <c r="F211" i="15"/>
  <c r="F212" i="15"/>
  <c r="F225" i="15"/>
  <c r="F240" i="15"/>
  <c r="H243" i="15"/>
  <c r="G28" i="3" s="1"/>
  <c r="F39" i="8"/>
  <c r="F40" i="8"/>
  <c r="F41" i="8"/>
  <c r="F42" i="8"/>
  <c r="F43" i="8"/>
  <c r="F44" i="8"/>
  <c r="F45" i="8"/>
  <c r="F46" i="8"/>
  <c r="F47" i="8"/>
  <c r="F49" i="8"/>
  <c r="F50" i="8"/>
  <c r="F51" i="8"/>
  <c r="F52" i="8"/>
  <c r="F53" i="8"/>
  <c r="F54" i="8"/>
  <c r="F55" i="8"/>
  <c r="F56" i="8"/>
  <c r="F57" i="8"/>
  <c r="F61" i="8"/>
  <c r="F62" i="8"/>
  <c r="F63" i="8"/>
  <c r="F256" i="15"/>
  <c r="F258" i="15"/>
  <c r="F259" i="15"/>
  <c r="F260" i="15"/>
  <c r="F262" i="15"/>
  <c r="F263" i="15"/>
  <c r="C13" i="5"/>
  <c r="H13" i="5" s="1"/>
  <c r="C18" i="5"/>
  <c r="H18" i="5" s="1"/>
  <c r="C41" i="5"/>
  <c r="L59" i="5"/>
  <c r="M59" i="5"/>
  <c r="F219" i="15"/>
  <c r="D66" i="3"/>
  <c r="F64" i="8"/>
  <c r="F65" i="8"/>
  <c r="F66" i="8"/>
  <c r="F67" i="8"/>
  <c r="F68" i="8"/>
  <c r="F69" i="8"/>
  <c r="F70" i="8"/>
  <c r="F71" i="8"/>
  <c r="F72" i="8"/>
  <c r="F73" i="8"/>
  <c r="F78" i="15"/>
  <c r="F5" i="7"/>
  <c r="F3" i="15"/>
  <c r="F17" i="15" s="1"/>
  <c r="E21" i="3" s="1"/>
  <c r="I93" i="15"/>
  <c r="I104" i="15"/>
  <c r="N35" i="8"/>
  <c r="N75" i="8" s="1"/>
  <c r="N58" i="8"/>
  <c r="N74" i="8"/>
  <c r="H35" i="8"/>
  <c r="I35" i="8"/>
  <c r="J35" i="8"/>
  <c r="K35" i="8"/>
  <c r="L35" i="8"/>
  <c r="G35" i="8"/>
  <c r="C7" i="5"/>
  <c r="H7" i="5" s="1"/>
  <c r="C8" i="5"/>
  <c r="H8" i="5" s="1"/>
  <c r="C9" i="5"/>
  <c r="C11" i="5"/>
  <c r="H11" i="5" s="1"/>
  <c r="C12" i="5"/>
  <c r="H12" i="5" s="1"/>
  <c r="C14" i="5"/>
  <c r="H14" i="5" s="1"/>
  <c r="C15" i="5"/>
  <c r="H15" i="5" s="1"/>
  <c r="C16" i="5"/>
  <c r="H16" i="5" s="1"/>
  <c r="C17" i="5"/>
  <c r="H17" i="5" s="1"/>
  <c r="C19" i="5"/>
  <c r="H19" i="5" s="1"/>
  <c r="C22" i="5"/>
  <c r="H22" i="5" s="1"/>
  <c r="C23" i="5"/>
  <c r="H23" i="5" s="1"/>
  <c r="C24" i="5"/>
  <c r="H24" i="5" s="1"/>
  <c r="C25" i="5"/>
  <c r="H25" i="5" s="1"/>
  <c r="C26" i="5"/>
  <c r="H26" i="5" s="1"/>
  <c r="C27" i="5"/>
  <c r="H27" i="5" s="1"/>
  <c r="C28" i="5"/>
  <c r="H28" i="5" s="1"/>
  <c r="C29" i="5"/>
  <c r="H29" i="5" s="1"/>
  <c r="C30" i="5"/>
  <c r="H30" i="5" s="1"/>
  <c r="C31" i="5"/>
  <c r="H31" i="5" s="1"/>
  <c r="C32" i="5"/>
  <c r="H32" i="5" s="1"/>
  <c r="C33" i="5"/>
  <c r="H33" i="5" s="1"/>
  <c r="C34" i="5"/>
  <c r="H34" i="5" s="1"/>
  <c r="C35" i="5"/>
  <c r="H35" i="5" s="1"/>
  <c r="C36" i="5"/>
  <c r="H36" i="5" s="1"/>
  <c r="C37" i="5"/>
  <c r="H37" i="5" s="1"/>
  <c r="C38" i="5"/>
  <c r="H38" i="5" s="1"/>
  <c r="C39" i="5"/>
  <c r="C40" i="5"/>
  <c r="C42" i="5"/>
  <c r="H42" i="5" s="1"/>
  <c r="M265" i="15"/>
  <c r="H30" i="3" s="1"/>
  <c r="K265" i="15"/>
  <c r="J265" i="15"/>
  <c r="I265" i="15"/>
  <c r="F261" i="15"/>
  <c r="F257" i="15"/>
  <c r="M252" i="15"/>
  <c r="H29" i="3" s="1"/>
  <c r="L252" i="15"/>
  <c r="K252" i="15"/>
  <c r="J74" i="8"/>
  <c r="I74" i="8"/>
  <c r="H74" i="8"/>
  <c r="G74" i="8"/>
  <c r="J58" i="8"/>
  <c r="I58" i="8"/>
  <c r="H58" i="8"/>
  <c r="G58" i="8"/>
  <c r="F246" i="15"/>
  <c r="M243" i="15"/>
  <c r="H28" i="3" s="1"/>
  <c r="L243" i="15"/>
  <c r="K243" i="15"/>
  <c r="J243" i="15"/>
  <c r="I243" i="15"/>
  <c r="G243" i="15"/>
  <c r="F28" i="3" s="1"/>
  <c r="F242" i="15"/>
  <c r="F241" i="15"/>
  <c r="F239" i="15"/>
  <c r="F238" i="15"/>
  <c r="F237" i="15"/>
  <c r="F236" i="15"/>
  <c r="F235" i="15"/>
  <c r="M231" i="15"/>
  <c r="H27" i="3" s="1"/>
  <c r="L231" i="15"/>
  <c r="K231" i="15"/>
  <c r="J231" i="15"/>
  <c r="I231" i="15"/>
  <c r="G231" i="15"/>
  <c r="F27" i="3" s="1"/>
  <c r="F230" i="15"/>
  <c r="F229" i="15"/>
  <c r="F228" i="15"/>
  <c r="F227" i="15"/>
  <c r="F226" i="15"/>
  <c r="F223" i="15"/>
  <c r="F222" i="15"/>
  <c r="F221" i="15"/>
  <c r="F220" i="15"/>
  <c r="F218" i="15"/>
  <c r="F217" i="15"/>
  <c r="F216" i="15"/>
  <c r="F215" i="15"/>
  <c r="F214" i="15"/>
  <c r="F213" i="15"/>
  <c r="M206" i="15"/>
  <c r="H26" i="3"/>
  <c r="L206" i="15"/>
  <c r="K206" i="15"/>
  <c r="J206" i="15"/>
  <c r="I206" i="15"/>
  <c r="F205" i="15"/>
  <c r="F204" i="15"/>
  <c r="F203" i="15"/>
  <c r="F202" i="15"/>
  <c r="F199" i="15"/>
  <c r="F198" i="15"/>
  <c r="F197" i="15"/>
  <c r="F196" i="15"/>
  <c r="F194" i="15"/>
  <c r="F193" i="15"/>
  <c r="F192" i="15"/>
  <c r="F191" i="15"/>
  <c r="F190" i="15"/>
  <c r="F188" i="15"/>
  <c r="F187" i="15"/>
  <c r="F186" i="15"/>
  <c r="F185" i="15"/>
  <c r="F184" i="15"/>
  <c r="F183" i="15"/>
  <c r="M179" i="15"/>
  <c r="H25" i="3" s="1"/>
  <c r="L179" i="15"/>
  <c r="K179" i="15"/>
  <c r="J179" i="15"/>
  <c r="I179" i="15"/>
  <c r="G179" i="15"/>
  <c r="F25" i="3" s="1"/>
  <c r="F178" i="15"/>
  <c r="F177" i="15"/>
  <c r="F175" i="15"/>
  <c r="F174" i="15"/>
  <c r="F173" i="15"/>
  <c r="F172" i="15"/>
  <c r="F171" i="15"/>
  <c r="F170" i="15"/>
  <c r="F169" i="15"/>
  <c r="F168" i="15"/>
  <c r="M165" i="15"/>
  <c r="H24" i="3" s="1"/>
  <c r="L165" i="15"/>
  <c r="K165" i="15"/>
  <c r="J165" i="15"/>
  <c r="I165" i="15"/>
  <c r="F164" i="15"/>
  <c r="F163" i="15"/>
  <c r="F162" i="15"/>
  <c r="F161" i="15"/>
  <c r="F160" i="15"/>
  <c r="F159" i="15"/>
  <c r="F158" i="15"/>
  <c r="F157" i="15"/>
  <c r="F156" i="15"/>
  <c r="F155" i="15"/>
  <c r="F154" i="15"/>
  <c r="F153" i="15"/>
  <c r="F150" i="15"/>
  <c r="F149" i="15"/>
  <c r="F148" i="15"/>
  <c r="F147" i="15"/>
  <c r="F146" i="15"/>
  <c r="F145" i="15"/>
  <c r="F144" i="15"/>
  <c r="F143" i="15"/>
  <c r="F140" i="15"/>
  <c r="F139" i="15"/>
  <c r="F138" i="15"/>
  <c r="F137" i="15"/>
  <c r="F136" i="15"/>
  <c r="F135" i="15"/>
  <c r="F134" i="15"/>
  <c r="F132" i="15"/>
  <c r="F124" i="15"/>
  <c r="F123" i="15"/>
  <c r="F122" i="15"/>
  <c r="F121" i="15"/>
  <c r="F120" i="15"/>
  <c r="F119" i="15"/>
  <c r="F118" i="15"/>
  <c r="F117" i="15"/>
  <c r="F116" i="15"/>
  <c r="F115" i="15"/>
  <c r="F114" i="15"/>
  <c r="F113" i="15"/>
  <c r="L113" i="15" s="1"/>
  <c r="F112" i="15"/>
  <c r="F111" i="15"/>
  <c r="F110" i="15"/>
  <c r="F109" i="15"/>
  <c r="H104" i="15"/>
  <c r="K36" i="6"/>
  <c r="M96" i="15" s="1"/>
  <c r="M95" i="15"/>
  <c r="H93" i="15"/>
  <c r="M80" i="15"/>
  <c r="L80" i="15"/>
  <c r="K80" i="15"/>
  <c r="F79" i="15"/>
  <c r="F76" i="15"/>
  <c r="F74" i="15"/>
  <c r="F73" i="15"/>
  <c r="F72" i="15"/>
  <c r="F71" i="15"/>
  <c r="F70" i="15"/>
  <c r="F69" i="15"/>
  <c r="F68" i="15"/>
  <c r="F67" i="15"/>
  <c r="F66" i="15"/>
  <c r="F65" i="15"/>
  <c r="F64" i="15"/>
  <c r="F63" i="15"/>
  <c r="F62" i="15"/>
  <c r="F61" i="15"/>
  <c r="F60" i="15"/>
  <c r="F59" i="15"/>
  <c r="F58" i="15"/>
  <c r="F57" i="15"/>
  <c r="F56" i="15"/>
  <c r="F53" i="15"/>
  <c r="F51" i="15"/>
  <c r="F50" i="15"/>
  <c r="F49" i="15"/>
  <c r="F48" i="15"/>
  <c r="F46" i="15"/>
  <c r="F45" i="15"/>
  <c r="F43" i="15"/>
  <c r="F42" i="15"/>
  <c r="F41" i="15"/>
  <c r="F37" i="15"/>
  <c r="M33" i="15"/>
  <c r="L33" i="15"/>
  <c r="K33" i="15"/>
  <c r="J33" i="15"/>
  <c r="I33" i="15"/>
  <c r="G33" i="15"/>
  <c r="F22" i="3" s="1"/>
  <c r="F32" i="15"/>
  <c r="F31" i="15"/>
  <c r="F30" i="15"/>
  <c r="F29" i="15"/>
  <c r="F28" i="15"/>
  <c r="F27" i="15"/>
  <c r="F26" i="15"/>
  <c r="F25" i="15"/>
  <c r="F24" i="15"/>
  <c r="F23" i="15"/>
  <c r="F22" i="15"/>
  <c r="M17" i="15"/>
  <c r="H21" i="3" s="1"/>
  <c r="L17" i="15"/>
  <c r="K17" i="15"/>
  <c r="J17" i="15"/>
  <c r="G17" i="15"/>
  <c r="F21" i="3" s="1"/>
  <c r="F16" i="15"/>
  <c r="F9" i="15"/>
  <c r="F7" i="15"/>
  <c r="F6" i="15"/>
  <c r="F5" i="15"/>
  <c r="F4" i="15"/>
  <c r="J36" i="6"/>
  <c r="J96" i="15"/>
  <c r="I36" i="6"/>
  <c r="I96" i="15" s="1"/>
  <c r="H36" i="6"/>
  <c r="H96" i="15"/>
  <c r="G36" i="6"/>
  <c r="G96" i="15" s="1"/>
  <c r="F35" i="6"/>
  <c r="F34" i="6"/>
  <c r="F33" i="6"/>
  <c r="F32" i="6"/>
  <c r="F31" i="6"/>
  <c r="F30" i="6"/>
  <c r="F36" i="6" s="1"/>
  <c r="F96" i="15" s="1"/>
  <c r="P59" i="5"/>
  <c r="H59" i="5"/>
  <c r="E59" i="5"/>
  <c r="O59" i="5"/>
  <c r="H41" i="5"/>
  <c r="E13" i="5"/>
  <c r="F13" i="5" s="1"/>
  <c r="K13" i="5" s="1"/>
  <c r="H9" i="5"/>
  <c r="F26" i="6"/>
  <c r="F25" i="6"/>
  <c r="F24" i="6"/>
  <c r="F23" i="6"/>
  <c r="F22" i="6"/>
  <c r="F21" i="6"/>
  <c r="F19" i="6"/>
  <c r="F18" i="6"/>
  <c r="F17" i="6"/>
  <c r="F16" i="6"/>
  <c r="F15" i="6"/>
  <c r="F14" i="6"/>
  <c r="F13" i="6"/>
  <c r="F12" i="6"/>
  <c r="F11" i="6"/>
  <c r="F10" i="6"/>
  <c r="F8" i="6"/>
  <c r="F7" i="6"/>
  <c r="F6" i="6"/>
  <c r="F5" i="6"/>
  <c r="F4" i="6"/>
  <c r="F27" i="6" s="1"/>
  <c r="O30" i="5"/>
  <c r="P27" i="5"/>
  <c r="E35" i="5"/>
  <c r="F35" i="5" s="1"/>
  <c r="K35" i="5" s="1"/>
  <c r="O13" i="5"/>
  <c r="E9" i="5"/>
  <c r="F9" i="5" s="1"/>
  <c r="G9" i="5" s="1"/>
  <c r="P17" i="5"/>
  <c r="E38" i="5"/>
  <c r="F38" i="5" s="1"/>
  <c r="L74" i="8"/>
  <c r="K74" i="8"/>
  <c r="L58" i="8"/>
  <c r="L75" i="8" s="1"/>
  <c r="K58" i="8"/>
  <c r="K75" i="8" s="1"/>
  <c r="F34" i="8"/>
  <c r="F33" i="8"/>
  <c r="F32" i="8"/>
  <c r="F31" i="8"/>
  <c r="F30" i="8"/>
  <c r="F29" i="8"/>
  <c r="F28" i="8"/>
  <c r="F27" i="8"/>
  <c r="F26" i="8"/>
  <c r="F25" i="8"/>
  <c r="F23" i="8"/>
  <c r="F22" i="8"/>
  <c r="F21" i="8"/>
  <c r="F20" i="8"/>
  <c r="F19" i="8"/>
  <c r="F18" i="8"/>
  <c r="F17" i="8"/>
  <c r="F16" i="8"/>
  <c r="F15" i="8"/>
  <c r="F14" i="8"/>
  <c r="F13" i="8"/>
  <c r="F11" i="8"/>
  <c r="F10" i="8"/>
  <c r="F9" i="8"/>
  <c r="F8" i="8"/>
  <c r="F7" i="8"/>
  <c r="F6" i="8"/>
  <c r="F5" i="8"/>
  <c r="F4" i="8"/>
  <c r="H49" i="7"/>
  <c r="H48" i="7"/>
  <c r="H47" i="7"/>
  <c r="H46" i="7"/>
  <c r="H45" i="7"/>
  <c r="H44" i="7"/>
  <c r="H43" i="7"/>
  <c r="H39" i="7"/>
  <c r="H38" i="7"/>
  <c r="H37" i="7"/>
  <c r="H36" i="7"/>
  <c r="H35" i="7"/>
  <c r="H34" i="7"/>
  <c r="H40" i="7" s="1"/>
  <c r="H33" i="7"/>
  <c r="G5" i="7"/>
  <c r="E5" i="7"/>
  <c r="L8" i="5" l="1"/>
  <c r="O41" i="5"/>
  <c r="O8" i="5"/>
  <c r="O33" i="5"/>
  <c r="E33" i="5"/>
  <c r="F33" i="5" s="1"/>
  <c r="G33" i="5" s="1"/>
  <c r="L33" i="5"/>
  <c r="P25" i="5"/>
  <c r="O12" i="5"/>
  <c r="E29" i="5"/>
  <c r="F29" i="5" s="1"/>
  <c r="G29" i="5" s="1"/>
  <c r="L38" i="5"/>
  <c r="E22" i="5"/>
  <c r="P38" i="5"/>
  <c r="E30" i="5"/>
  <c r="F30" i="5" s="1"/>
  <c r="G30" i="5" s="1"/>
  <c r="P13" i="5"/>
  <c r="L30" i="5"/>
  <c r="P22" i="5"/>
  <c r="L22" i="5"/>
  <c r="M13" i="5"/>
  <c r="O22" i="5"/>
  <c r="P30" i="5"/>
  <c r="M30" i="5"/>
  <c r="L13" i="5"/>
  <c r="O38" i="5"/>
  <c r="M22" i="5"/>
  <c r="L40" i="5"/>
  <c r="P31" i="5"/>
  <c r="M32" i="5"/>
  <c r="L15" i="5"/>
  <c r="O5" i="5"/>
  <c r="J9" i="5"/>
  <c r="O42" i="5"/>
  <c r="M42" i="5"/>
  <c r="O24" i="5"/>
  <c r="O32" i="5"/>
  <c r="M24" i="5"/>
  <c r="E40" i="5"/>
  <c r="F40" i="5" s="1"/>
  <c r="G40" i="5" s="1"/>
  <c r="L32" i="5"/>
  <c r="L7" i="5"/>
  <c r="E24" i="5"/>
  <c r="J24" i="5" s="1"/>
  <c r="P32" i="5"/>
  <c r="M15" i="5"/>
  <c r="O15" i="5"/>
  <c r="E32" i="5"/>
  <c r="P15" i="5"/>
  <c r="P24" i="5"/>
  <c r="M7" i="5"/>
  <c r="L24" i="5"/>
  <c r="P40" i="5"/>
  <c r="O7" i="5"/>
  <c r="E15" i="5"/>
  <c r="F15" i="5" s="1"/>
  <c r="O40" i="5"/>
  <c r="E7" i="5"/>
  <c r="J7" i="5" s="1"/>
  <c r="P7" i="5"/>
  <c r="M40" i="5"/>
  <c r="P9" i="5"/>
  <c r="O17" i="5"/>
  <c r="M17" i="5"/>
  <c r="S22" i="6"/>
  <c r="M9" i="5"/>
  <c r="E17" i="5"/>
  <c r="F17" i="5" s="1"/>
  <c r="G17" i="5" s="1"/>
  <c r="J22" i="5"/>
  <c r="L23" i="5"/>
  <c r="O39" i="5"/>
  <c r="E31" i="5"/>
  <c r="F31" i="5" s="1"/>
  <c r="I31" i="5" s="1"/>
  <c r="L17" i="5"/>
  <c r="S5" i="6"/>
  <c r="O31" i="5"/>
  <c r="L39" i="5"/>
  <c r="S23" i="6"/>
  <c r="S11" i="6"/>
  <c r="S10" i="6"/>
  <c r="G13" i="5"/>
  <c r="O27" i="5"/>
  <c r="O23" i="5"/>
  <c r="O9" i="5"/>
  <c r="M31" i="5"/>
  <c r="M14" i="5"/>
  <c r="P35" i="5"/>
  <c r="P14" i="5"/>
  <c r="E39" i="5"/>
  <c r="F39" i="5" s="1"/>
  <c r="K39" i="5" s="1"/>
  <c r="P19" i="5"/>
  <c r="M23" i="5"/>
  <c r="M39" i="5"/>
  <c r="E5" i="5"/>
  <c r="J5" i="5" s="1"/>
  <c r="O14" i="5"/>
  <c r="L14" i="5"/>
  <c r="E14" i="5"/>
  <c r="F14" i="5" s="1"/>
  <c r="K14" i="5" s="1"/>
  <c r="P23" i="5"/>
  <c r="P39" i="5"/>
  <c r="L5" i="5"/>
  <c r="L31" i="5"/>
  <c r="I13" i="5"/>
  <c r="P5" i="5"/>
  <c r="E23" i="5"/>
  <c r="M19" i="5"/>
  <c r="L9" i="5"/>
  <c r="S24" i="6"/>
  <c r="E11" i="5"/>
  <c r="F11" i="5" s="1"/>
  <c r="I11" i="5" s="1"/>
  <c r="O29" i="5"/>
  <c r="P37" i="5"/>
  <c r="P12" i="5"/>
  <c r="E21" i="5"/>
  <c r="F21" i="5" s="1"/>
  <c r="K21" i="5" s="1"/>
  <c r="P29" i="5"/>
  <c r="S14" i="6"/>
  <c r="O21" i="5"/>
  <c r="M37" i="5"/>
  <c r="O37" i="5"/>
  <c r="E12" i="5"/>
  <c r="F12" i="5" s="1"/>
  <c r="G12" i="5" s="1"/>
  <c r="S6" i="6"/>
  <c r="P21" i="5"/>
  <c r="E37" i="5"/>
  <c r="F37" i="5" s="1"/>
  <c r="G37" i="5" s="1"/>
  <c r="L11" i="5"/>
  <c r="S7" i="6"/>
  <c r="J13" i="5"/>
  <c r="O25" i="5"/>
  <c r="O35" i="5"/>
  <c r="O4" i="5"/>
  <c r="E25" i="5"/>
  <c r="F25" i="5" s="1"/>
  <c r="M16" i="5"/>
  <c r="L19" i="5"/>
  <c r="S25" i="6"/>
  <c r="S15" i="6"/>
  <c r="S13" i="6"/>
  <c r="S20" i="6"/>
  <c r="P20" i="5"/>
  <c r="E41" i="5"/>
  <c r="M25" i="5"/>
  <c r="L28" i="5"/>
  <c r="S21" i="6"/>
  <c r="S16" i="6"/>
  <c r="S26" i="6"/>
  <c r="E19" i="5"/>
  <c r="F19" i="5" s="1"/>
  <c r="K19" i="5" s="1"/>
  <c r="O11" i="5"/>
  <c r="E16" i="5"/>
  <c r="O19" i="5"/>
  <c r="E36" i="5"/>
  <c r="F36" i="5" s="1"/>
  <c r="G36" i="5" s="1"/>
  <c r="M36" i="5"/>
  <c r="M11" i="5"/>
  <c r="L27" i="5"/>
  <c r="L16" i="5"/>
  <c r="M41" i="5"/>
  <c r="S17" i="6"/>
  <c r="S12" i="6"/>
  <c r="S8" i="6"/>
  <c r="N27" i="6"/>
  <c r="G99" i="15" s="1"/>
  <c r="E28" i="5"/>
  <c r="H40" i="5"/>
  <c r="P41" i="5"/>
  <c r="P4" i="5"/>
  <c r="O16" i="5"/>
  <c r="E4" i="5"/>
  <c r="J4" i="5" s="1"/>
  <c r="E20" i="5"/>
  <c r="M35" i="5"/>
  <c r="L25" i="5"/>
  <c r="S9" i="6"/>
  <c r="S4" i="6"/>
  <c r="O36" i="5"/>
  <c r="J35" i="5"/>
  <c r="P36" i="5"/>
  <c r="P11" i="5"/>
  <c r="M27" i="5"/>
  <c r="P33" i="5"/>
  <c r="P16" i="5"/>
  <c r="J32" i="5"/>
  <c r="E27" i="5"/>
  <c r="J27" i="5" s="1"/>
  <c r="E8" i="5"/>
  <c r="F8" i="5" s="1"/>
  <c r="G8" i="5" s="1"/>
  <c r="P28" i="5"/>
  <c r="P8" i="5"/>
  <c r="O20" i="5"/>
  <c r="O28" i="5"/>
  <c r="H39" i="5"/>
  <c r="M33" i="5"/>
  <c r="L35" i="5"/>
  <c r="L41" i="5"/>
  <c r="S19" i="6"/>
  <c r="S18" i="6"/>
  <c r="Q27" i="6"/>
  <c r="G102" i="15" s="1"/>
  <c r="F102" i="15" s="1"/>
  <c r="H56" i="3"/>
  <c r="P27" i="6"/>
  <c r="G101" i="15" s="1"/>
  <c r="F101" i="15" s="1"/>
  <c r="O27" i="6"/>
  <c r="G100" i="15" s="1"/>
  <c r="F100" i="15" s="1"/>
  <c r="S3" i="6"/>
  <c r="F35" i="8"/>
  <c r="F74" i="8"/>
  <c r="I252" i="15"/>
  <c r="I266" i="15" s="1"/>
  <c r="D54" i="3" s="1"/>
  <c r="E54" i="3" s="1"/>
  <c r="E56" i="3" s="1"/>
  <c r="J252" i="15"/>
  <c r="J266" i="15" s="1"/>
  <c r="D59" i="3" s="1"/>
  <c r="E59" i="3" s="1"/>
  <c r="E61" i="3" s="1"/>
  <c r="F58" i="8"/>
  <c r="H252" i="15"/>
  <c r="G29" i="3" s="1"/>
  <c r="G252" i="15"/>
  <c r="F29" i="3" s="1"/>
  <c r="H50" i="7"/>
  <c r="F38" i="6"/>
  <c r="F95" i="15"/>
  <c r="M27" i="6"/>
  <c r="G98" i="15" s="1"/>
  <c r="F98" i="15" s="1"/>
  <c r="R27" i="6"/>
  <c r="G103" i="15" s="1"/>
  <c r="F103" i="15" s="1"/>
  <c r="I30" i="5"/>
  <c r="F165" i="15"/>
  <c r="E24" i="3" s="1"/>
  <c r="F243" i="15"/>
  <c r="E28" i="3" s="1"/>
  <c r="M12" i="5"/>
  <c r="N28" i="5"/>
  <c r="M20" i="5"/>
  <c r="M43" i="5"/>
  <c r="L4" i="5"/>
  <c r="N20" i="5"/>
  <c r="O3" i="5"/>
  <c r="F33" i="15"/>
  <c r="E22" i="3" s="1"/>
  <c r="L266" i="15"/>
  <c r="C70" i="3" s="1"/>
  <c r="F179" i="15"/>
  <c r="E25" i="3" s="1"/>
  <c r="L36" i="5"/>
  <c r="M4" i="5"/>
  <c r="N12" i="5"/>
  <c r="F32" i="5"/>
  <c r="I32" i="5" s="1"/>
  <c r="H23" i="3"/>
  <c r="H31" i="3" s="1"/>
  <c r="E3" i="5"/>
  <c r="H3" i="5" s="1"/>
  <c r="J29" i="5"/>
  <c r="K9" i="5"/>
  <c r="I9" i="5"/>
  <c r="I35" i="5"/>
  <c r="J38" i="5"/>
  <c r="G35" i="5"/>
  <c r="F22" i="5"/>
  <c r="G22" i="5" s="1"/>
  <c r="H66" i="3"/>
  <c r="K15" i="5"/>
  <c r="G15" i="5"/>
  <c r="E26" i="5"/>
  <c r="J15" i="5"/>
  <c r="O34" i="5"/>
  <c r="L3" i="5"/>
  <c r="E43" i="5"/>
  <c r="G38" i="5"/>
  <c r="K38" i="5"/>
  <c r="I38" i="5"/>
  <c r="E34" i="5"/>
  <c r="H165" i="15"/>
  <c r="G24" i="3" s="1"/>
  <c r="F99" i="15"/>
  <c r="H265" i="15"/>
  <c r="G30" i="3" s="1"/>
  <c r="F265" i="15"/>
  <c r="E30" i="3" s="1"/>
  <c r="K11" i="5"/>
  <c r="I21" i="5"/>
  <c r="H231" i="15"/>
  <c r="G27" i="3" s="1"/>
  <c r="G80" i="15"/>
  <c r="D6" i="5"/>
  <c r="G11" i="5"/>
  <c r="I29" i="5"/>
  <c r="K29" i="5"/>
  <c r="F59" i="5"/>
  <c r="J59" i="5"/>
  <c r="K266" i="15"/>
  <c r="C69" i="3" s="1"/>
  <c r="H17" i="15"/>
  <c r="G21" i="3" s="1"/>
  <c r="H22" i="3"/>
  <c r="N42" i="5"/>
  <c r="L42" i="5"/>
  <c r="P42" i="5"/>
  <c r="E42" i="5"/>
  <c r="N34" i="5"/>
  <c r="L34" i="5"/>
  <c r="M34" i="5"/>
  <c r="N26" i="5"/>
  <c r="L26" i="5"/>
  <c r="M26" i="5"/>
  <c r="P26" i="5"/>
  <c r="N18" i="5"/>
  <c r="M18" i="5"/>
  <c r="L18" i="5"/>
  <c r="O18" i="5"/>
  <c r="E18" i="5"/>
  <c r="N10" i="5"/>
  <c r="M10" i="5"/>
  <c r="P10" i="5"/>
  <c r="O10" i="5"/>
  <c r="E10" i="5"/>
  <c r="I15" i="5"/>
  <c r="M38" i="5"/>
  <c r="M29" i="5"/>
  <c r="M8" i="5"/>
  <c r="F54" i="15"/>
  <c r="M5" i="5"/>
  <c r="P3" i="5"/>
  <c r="N3" i="5"/>
  <c r="P43" i="5"/>
  <c r="N43" i="5"/>
  <c r="L37" i="5"/>
  <c r="L29" i="5"/>
  <c r="M21" i="5"/>
  <c r="N21" i="5"/>
  <c r="L43" i="5"/>
  <c r="F8" i="7"/>
  <c r="H8" i="7" s="1"/>
  <c r="E19" i="7"/>
  <c r="H19" i="7" s="1"/>
  <c r="F44" i="15"/>
  <c r="H206" i="15"/>
  <c r="G26" i="3" s="1"/>
  <c r="F206" i="15"/>
  <c r="E26" i="3" s="1"/>
  <c r="E11" i="7"/>
  <c r="F11" i="7" s="1"/>
  <c r="H11" i="7" s="1"/>
  <c r="E10" i="7"/>
  <c r="F10" i="7" s="1"/>
  <c r="H10" i="7" s="1"/>
  <c r="E13" i="7"/>
  <c r="F13" i="7" s="1"/>
  <c r="H13" i="7" s="1"/>
  <c r="E18" i="7"/>
  <c r="H18" i="7" s="1"/>
  <c r="E12" i="7"/>
  <c r="F12" i="7" s="1"/>
  <c r="H12" i="7" s="1"/>
  <c r="E9" i="7"/>
  <c r="F9" i="7" s="1"/>
  <c r="H9" i="7" s="1"/>
  <c r="E14" i="7"/>
  <c r="F14" i="7" s="1"/>
  <c r="J11" i="5" l="1"/>
  <c r="J33" i="5"/>
  <c r="K33" i="5"/>
  <c r="I33" i="5"/>
  <c r="Q33" i="5" s="1"/>
  <c r="R33" i="5" s="1"/>
  <c r="I17" i="5"/>
  <c r="K17" i="5"/>
  <c r="K30" i="5"/>
  <c r="J30" i="5"/>
  <c r="Q30" i="5" s="1"/>
  <c r="R30" i="5" s="1"/>
  <c r="F7" i="5"/>
  <c r="G7" i="5" s="1"/>
  <c r="J17" i="5"/>
  <c r="F24" i="5"/>
  <c r="G24" i="5" s="1"/>
  <c r="F27" i="5"/>
  <c r="G27" i="5" s="1"/>
  <c r="G21" i="5"/>
  <c r="J21" i="5"/>
  <c r="Q21" i="5" s="1"/>
  <c r="R21" i="5" s="1"/>
  <c r="F5" i="5"/>
  <c r="I5" i="5" s="1"/>
  <c r="I19" i="5"/>
  <c r="F20" i="5"/>
  <c r="K20" i="5" s="1"/>
  <c r="H20" i="5"/>
  <c r="I12" i="5"/>
  <c r="F10" i="5"/>
  <c r="K10" i="5" s="1"/>
  <c r="H10" i="5"/>
  <c r="K40" i="5"/>
  <c r="I40" i="5"/>
  <c r="G14" i="5"/>
  <c r="G31" i="5"/>
  <c r="J12" i="5"/>
  <c r="K31" i="5"/>
  <c r="I37" i="5"/>
  <c r="J14" i="5"/>
  <c r="J40" i="5"/>
  <c r="K12" i="5"/>
  <c r="J31" i="5"/>
  <c r="I14" i="5"/>
  <c r="J39" i="5"/>
  <c r="F23" i="5"/>
  <c r="J23" i="5"/>
  <c r="J25" i="5"/>
  <c r="G39" i="5"/>
  <c r="K37" i="5"/>
  <c r="Q35" i="5"/>
  <c r="R35" i="5" s="1"/>
  <c r="I39" i="5"/>
  <c r="Q13" i="5"/>
  <c r="R13" i="5" s="1"/>
  <c r="Q9" i="5"/>
  <c r="R9" i="5" s="1"/>
  <c r="J37" i="5"/>
  <c r="K8" i="5"/>
  <c r="I8" i="5"/>
  <c r="S27" i="6"/>
  <c r="I36" i="5"/>
  <c r="F4" i="5"/>
  <c r="F41" i="5"/>
  <c r="J41" i="5"/>
  <c r="F16" i="5"/>
  <c r="J16" i="5"/>
  <c r="J8" i="5"/>
  <c r="J19" i="5"/>
  <c r="J28" i="5"/>
  <c r="F28" i="5"/>
  <c r="J20" i="5"/>
  <c r="J36" i="5"/>
  <c r="K36" i="5"/>
  <c r="G19" i="5"/>
  <c r="G104" i="15"/>
  <c r="F252" i="15"/>
  <c r="E29" i="3" s="1"/>
  <c r="F75" i="8"/>
  <c r="F104" i="15"/>
  <c r="Q11" i="5"/>
  <c r="R11" i="5" s="1"/>
  <c r="K32" i="5"/>
  <c r="Q32" i="5" s="1"/>
  <c r="I22" i="5"/>
  <c r="Q15" i="5"/>
  <c r="R15" i="5" s="1"/>
  <c r="M266" i="15"/>
  <c r="J3" i="5"/>
  <c r="F3" i="5"/>
  <c r="Q29" i="5"/>
  <c r="R29" i="5" s="1"/>
  <c r="K22" i="5"/>
  <c r="G32" i="5"/>
  <c r="Q38" i="5"/>
  <c r="R38" i="5" s="1"/>
  <c r="F43" i="5"/>
  <c r="J43" i="5"/>
  <c r="F26" i="5"/>
  <c r="J26" i="5"/>
  <c r="J10" i="5"/>
  <c r="D69" i="3"/>
  <c r="I25" i="5"/>
  <c r="G25" i="5"/>
  <c r="K25" i="5"/>
  <c r="F18" i="5"/>
  <c r="J18" i="5"/>
  <c r="J42" i="5"/>
  <c r="F42" i="5"/>
  <c r="I59" i="5"/>
  <c r="K59" i="5"/>
  <c r="G59" i="5"/>
  <c r="F34" i="5"/>
  <c r="J34" i="5"/>
  <c r="E6" i="5"/>
  <c r="N6" i="5"/>
  <c r="N60" i="5" s="1"/>
  <c r="G88" i="15" s="1"/>
  <c r="F88" i="15" s="1"/>
  <c r="L6" i="5"/>
  <c r="L60" i="5" s="1"/>
  <c r="G91" i="15" s="1"/>
  <c r="F91" i="15" s="1"/>
  <c r="P6" i="5"/>
  <c r="P60" i="5" s="1"/>
  <c r="G90" i="15" s="1"/>
  <c r="F90" i="15" s="1"/>
  <c r="O6" i="5"/>
  <c r="O60" i="5" s="1"/>
  <c r="G89" i="15" s="1"/>
  <c r="F89" i="15" s="1"/>
  <c r="M6" i="5"/>
  <c r="M60" i="5" s="1"/>
  <c r="G92" i="15" s="1"/>
  <c r="F92" i="15" s="1"/>
  <c r="H80" i="15"/>
  <c r="F80" i="15"/>
  <c r="H20" i="7"/>
  <c r="F27" i="7"/>
  <c r="H27" i="7" s="1"/>
  <c r="H14" i="7"/>
  <c r="H15" i="7" s="1"/>
  <c r="F23" i="7"/>
  <c r="F24" i="7"/>
  <c r="G10" i="5" l="1"/>
  <c r="I10" i="5"/>
  <c r="G20" i="5"/>
  <c r="I7" i="5"/>
  <c r="K7" i="5"/>
  <c r="Q7" i="5" s="1"/>
  <c r="R7" i="5" s="1"/>
  <c r="Q17" i="5"/>
  <c r="R17" i="5" s="1"/>
  <c r="I24" i="5"/>
  <c r="K24" i="5"/>
  <c r="I27" i="5"/>
  <c r="Q12" i="5"/>
  <c r="R12" i="5" s="1"/>
  <c r="K27" i="5"/>
  <c r="I20" i="5"/>
  <c r="Q20" i="5" s="1"/>
  <c r="G5" i="5"/>
  <c r="H60" i="5"/>
  <c r="G84" i="15" s="1"/>
  <c r="F84" i="15" s="1"/>
  <c r="K5" i="5"/>
  <c r="Q5" i="5" s="1"/>
  <c r="Q14" i="5"/>
  <c r="R14" i="5" s="1"/>
  <c r="Q19" i="5"/>
  <c r="R19" i="5" s="1"/>
  <c r="Q31" i="5"/>
  <c r="R31" i="5" s="1"/>
  <c r="Q40" i="5"/>
  <c r="R40" i="5" s="1"/>
  <c r="Q39" i="5"/>
  <c r="R39" i="5" s="1"/>
  <c r="Q22" i="5"/>
  <c r="R22" i="5" s="1"/>
  <c r="Q37" i="5"/>
  <c r="R37" i="5" s="1"/>
  <c r="Q8" i="5"/>
  <c r="R8" i="5" s="1"/>
  <c r="R32" i="5"/>
  <c r="Q36" i="5"/>
  <c r="R36" i="5" s="1"/>
  <c r="G23" i="5"/>
  <c r="I23" i="5"/>
  <c r="K23" i="5"/>
  <c r="K16" i="5"/>
  <c r="I16" i="5"/>
  <c r="G16" i="5"/>
  <c r="I4" i="5"/>
  <c r="K4" i="5"/>
  <c r="G4" i="5"/>
  <c r="I28" i="5"/>
  <c r="G28" i="5"/>
  <c r="K28" i="5"/>
  <c r="I41" i="5"/>
  <c r="G41" i="5"/>
  <c r="K41" i="5"/>
  <c r="H127" i="15"/>
  <c r="H266" i="15" s="1"/>
  <c r="E30" i="7"/>
  <c r="K3" i="5"/>
  <c r="G3" i="5"/>
  <c r="I3" i="5"/>
  <c r="Q10" i="5"/>
  <c r="R10" i="5" s="1"/>
  <c r="I43" i="5"/>
  <c r="G43" i="5"/>
  <c r="K43" i="5"/>
  <c r="Q25" i="5"/>
  <c r="R25" i="5" s="1"/>
  <c r="K26" i="5"/>
  <c r="I26" i="5"/>
  <c r="G26" i="5"/>
  <c r="Q59" i="5"/>
  <c r="R59" i="5" s="1"/>
  <c r="G42" i="5"/>
  <c r="K42" i="5"/>
  <c r="I42" i="5"/>
  <c r="J6" i="5"/>
  <c r="J60" i="5" s="1"/>
  <c r="G86" i="15" s="1"/>
  <c r="F86" i="15" s="1"/>
  <c r="F6" i="5"/>
  <c r="E60" i="5"/>
  <c r="I34" i="5"/>
  <c r="K34" i="5"/>
  <c r="G34" i="5"/>
  <c r="K18" i="5"/>
  <c r="I18" i="5"/>
  <c r="G18" i="5"/>
  <c r="H24" i="7"/>
  <c r="F26" i="7"/>
  <c r="H26" i="7" s="1"/>
  <c r="H23" i="7"/>
  <c r="F25" i="7"/>
  <c r="H25" i="7" s="1"/>
  <c r="F28" i="7"/>
  <c r="H28" i="7" s="1"/>
  <c r="F29" i="7"/>
  <c r="H29" i="7" s="1"/>
  <c r="Q24" i="5" l="1"/>
  <c r="R24" i="5" s="1"/>
  <c r="R20" i="5"/>
  <c r="Q27" i="5"/>
  <c r="R27" i="5" s="1"/>
  <c r="R5" i="5"/>
  <c r="Q26" i="5"/>
  <c r="R26" i="5" s="1"/>
  <c r="Q23" i="5"/>
  <c r="R23" i="5" s="1"/>
  <c r="Q41" i="5"/>
  <c r="R41" i="5" s="1"/>
  <c r="Q16" i="5"/>
  <c r="R16" i="5" s="1"/>
  <c r="Q3" i="5"/>
  <c r="R3" i="5" s="1"/>
  <c r="Q28" i="5"/>
  <c r="R28" i="5" s="1"/>
  <c r="Q4" i="5"/>
  <c r="R4" i="5" s="1"/>
  <c r="Q18" i="5"/>
  <c r="R18" i="5" s="1"/>
  <c r="G23" i="3"/>
  <c r="Q43" i="5"/>
  <c r="R43" i="5" s="1"/>
  <c r="K6" i="5"/>
  <c r="K60" i="5" s="1"/>
  <c r="G87" i="15" s="1"/>
  <c r="F87" i="15" s="1"/>
  <c r="I6" i="5"/>
  <c r="G6" i="5"/>
  <c r="G60" i="5" s="1"/>
  <c r="F60" i="5"/>
  <c r="Q42" i="5"/>
  <c r="R42" i="5" s="1"/>
  <c r="Q34" i="5"/>
  <c r="R34" i="5" s="1"/>
  <c r="H31" i="7"/>
  <c r="H51" i="7" s="1"/>
  <c r="F224" i="15" s="1"/>
  <c r="F231" i="15" s="1"/>
  <c r="G31" i="3" l="1"/>
  <c r="G33" i="3" s="1"/>
  <c r="G66" i="3" s="1"/>
  <c r="Q6" i="5"/>
  <c r="I60" i="5"/>
  <c r="G85" i="15" s="1"/>
  <c r="F85" i="15" s="1"/>
  <c r="E27" i="3"/>
  <c r="F93" i="15" l="1"/>
  <c r="G93" i="15"/>
  <c r="G127" i="15" s="1"/>
  <c r="R6" i="5"/>
  <c r="R60" i="5" s="1"/>
  <c r="Q60" i="5"/>
  <c r="F23" i="3" l="1"/>
  <c r="G266" i="15"/>
  <c r="F31" i="3" l="1"/>
  <c r="F32" i="3" s="1"/>
  <c r="E32" i="3" s="1"/>
  <c r="F33" i="3" l="1"/>
  <c r="F66" i="3" s="1"/>
  <c r="D107" i="15"/>
  <c r="F107" i="15" s="1"/>
  <c r="E34" i="3" l="1"/>
  <c r="F127" i="15"/>
  <c r="F266" i="15" s="1"/>
  <c r="E23" i="3" l="1"/>
  <c r="E31" i="3" s="1"/>
  <c r="D32" i="3" s="1"/>
  <c r="E33" i="3" l="1"/>
  <c r="B53" i="3" s="1"/>
  <c r="B39" i="3" l="1"/>
  <c r="D53" i="3"/>
  <c r="E57" i="3" s="1"/>
  <c r="B41" i="3"/>
  <c r="B38" i="3"/>
  <c r="B45" i="3"/>
  <c r="B54" i="3"/>
  <c r="B50" i="3"/>
  <c r="H32" i="3"/>
  <c r="H33" i="3" s="1"/>
  <c r="H67" i="3" s="1"/>
  <c r="E63" i="3"/>
  <c r="E66" i="3" s="1"/>
  <c r="E67" i="3" s="1"/>
  <c r="B55" i="3"/>
  <c r="B59" i="3"/>
  <c r="B43" i="3"/>
  <c r="B44" i="3"/>
  <c r="B60" i="3"/>
  <c r="B46" i="3"/>
  <c r="B49" i="3"/>
  <c r="B48" i="3"/>
  <c r="B47" i="3"/>
  <c r="B42" i="3"/>
  <c r="B40" i="3"/>
  <c r="B61" i="3" l="1"/>
  <c r="B56" i="3"/>
  <c r="B51" i="3"/>
  <c r="B66" i="3" l="1"/>
  <c r="B63" i="3"/>
</calcChain>
</file>

<file path=xl/sharedStrings.xml><?xml version="1.0" encoding="utf-8"?>
<sst xmlns="http://schemas.openxmlformats.org/spreadsheetml/2006/main" count="1486" uniqueCount="926">
  <si>
    <t>Blatt
4A</t>
  </si>
  <si>
    <t>GAGEN  mit  SZ / UA</t>
  </si>
  <si>
    <t>Brutto Gehalt</t>
  </si>
  <si>
    <t>SZ</t>
  </si>
  <si>
    <t>UEL</t>
  </si>
  <si>
    <t>SV lfd. Bezüge</t>
  </si>
  <si>
    <t>SV - SZ</t>
  </si>
  <si>
    <t>SV - UEL</t>
  </si>
  <si>
    <t>UEL SZ</t>
  </si>
  <si>
    <t>U-Bahn-
Abgabe</t>
  </si>
  <si>
    <t>MV</t>
  </si>
  <si>
    <t>DB</t>
  </si>
  <si>
    <t>DZ</t>
  </si>
  <si>
    <t>KST</t>
  </si>
  <si>
    <t>Lohnneben-
kosten LNK</t>
  </si>
  <si>
    <t>Lohnkosten
gesamt</t>
  </si>
  <si>
    <t>Wochen</t>
  </si>
  <si>
    <t>Gagen</t>
  </si>
  <si>
    <t>Herstellungsleitung Spielfilm</t>
  </si>
  <si>
    <t>Produktionsleitung</t>
  </si>
  <si>
    <t>Produktionsassistenz</t>
  </si>
  <si>
    <t>Produktionssekretariat</t>
  </si>
  <si>
    <t>Aufnahmeleitung Spielfilm</t>
  </si>
  <si>
    <t>Aufnahmeleitung Dok</t>
  </si>
  <si>
    <t>Regie</t>
  </si>
  <si>
    <t>Regieassistenz</t>
  </si>
  <si>
    <t>Script/Continuity</t>
  </si>
  <si>
    <t>Kamera</t>
  </si>
  <si>
    <t>Kameraassistenz Spielfilm</t>
  </si>
  <si>
    <t>Kameraassistenz Dok</t>
  </si>
  <si>
    <t>Digital Image Technik</t>
  </si>
  <si>
    <t>Data Wrangler</t>
  </si>
  <si>
    <t>Tonmeister:in</t>
  </si>
  <si>
    <t>Tonassistenz</t>
  </si>
  <si>
    <t>Schnitt</t>
  </si>
  <si>
    <t>Schnitt-Assistenz</t>
  </si>
  <si>
    <t>Tonschnitt</t>
  </si>
  <si>
    <t>Sound Design</t>
  </si>
  <si>
    <t>Requisite außen</t>
  </si>
  <si>
    <t>Requisite innen</t>
  </si>
  <si>
    <t>Bau/Bühnenmeister:in</t>
  </si>
  <si>
    <t>Bühne/Bau 1</t>
  </si>
  <si>
    <t>Bühne/Bau 2</t>
  </si>
  <si>
    <t>Bühne/Bau 3</t>
  </si>
  <si>
    <t>Maskenbildner:in</t>
  </si>
  <si>
    <t>Maskenhilfe</t>
  </si>
  <si>
    <t>Garderobe</t>
  </si>
  <si>
    <t>Oberbeleuchter:in</t>
  </si>
  <si>
    <t>Drehbühne</t>
  </si>
  <si>
    <t>Drehbühnenhilfe</t>
  </si>
  <si>
    <t>Fahrer:in</t>
  </si>
  <si>
    <t>Filmaushilfskraft</t>
  </si>
  <si>
    <t>Helfer:in</t>
  </si>
  <si>
    <t>Postproduktion</t>
  </si>
  <si>
    <t>Filmgeschäftsführung</t>
  </si>
  <si>
    <t>Vor- und Zuname ROLLE/Bezeichnung</t>
  </si>
  <si>
    <t>Tage</t>
  </si>
  <si>
    <t>Summe</t>
  </si>
  <si>
    <t>EL</t>
  </si>
  <si>
    <t>RST</t>
  </si>
  <si>
    <t>Abrechnung</t>
  </si>
  <si>
    <t>U-Bahn</t>
  </si>
  <si>
    <t>SUMME LNK</t>
  </si>
  <si>
    <t>STATIST:INNEN</t>
  </si>
  <si>
    <t>Anzahl</t>
  </si>
  <si>
    <t>Abrechung</t>
  </si>
  <si>
    <t>Kleindarsteller:innen</t>
  </si>
  <si>
    <t>Absperrhilfen</t>
  </si>
  <si>
    <t>Kompars:innen</t>
  </si>
  <si>
    <t>Dreh-
verhältnis</t>
  </si>
  <si>
    <t>Länge
Minuten</t>
  </si>
  <si>
    <t>1 :</t>
  </si>
  <si>
    <t>16mm</t>
  </si>
  <si>
    <t>35mm/25B/s</t>
  </si>
  <si>
    <t>35mm/24B/s</t>
  </si>
  <si>
    <t>Kopienlänge in Meter</t>
  </si>
  <si>
    <t>Konfektion
Meter pro Rolle</t>
  </si>
  <si>
    <t>Anzahl
Rollen</t>
  </si>
  <si>
    <t>Meter</t>
  </si>
  <si>
    <t>Preis
pro Meter</t>
  </si>
  <si>
    <t>Rohmaterial 16 mm (122)</t>
  </si>
  <si>
    <t>Rohmaterial 35 mm (305)</t>
  </si>
  <si>
    <t>Rohmaterial 35 mm (122)</t>
  </si>
  <si>
    <t>Rohmaterial   8 mm (15)</t>
  </si>
  <si>
    <t>Prozent</t>
  </si>
  <si>
    <t>Bandlänge</t>
  </si>
  <si>
    <t>Preis
pro Einheit</t>
  </si>
  <si>
    <t>Kopierwerk</t>
  </si>
  <si>
    <t>Bandlänge
pro Min.</t>
  </si>
  <si>
    <t>Netto-
summe</t>
  </si>
  <si>
    <t>Entwicklung 16mm</t>
  </si>
  <si>
    <t>Entwicklung 35mm</t>
  </si>
  <si>
    <t>Filmmuster 16mm</t>
  </si>
  <si>
    <t>Filmmuster 35mm</t>
  </si>
  <si>
    <t>Entwicklung 8mm</t>
  </si>
  <si>
    <t>Einrichten / Keycode</t>
  </si>
  <si>
    <t>Abtastung</t>
  </si>
  <si>
    <t>Material / Bänder</t>
  </si>
  <si>
    <t>Negativschnitt AB</t>
  </si>
  <si>
    <t>Zuschlag Keycode</t>
  </si>
  <si>
    <t>Start/Ende Band</t>
  </si>
  <si>
    <t>Trickarbeiten/Titel</t>
  </si>
  <si>
    <t>Pauschale</t>
  </si>
  <si>
    <t>Negativschnitt</t>
  </si>
  <si>
    <t>Kopienerstellung</t>
  </si>
  <si>
    <t>Kosten</t>
  </si>
  <si>
    <t>Lichtton</t>
  </si>
  <si>
    <t>Nullkopie</t>
  </si>
  <si>
    <t>Korrekturkopie</t>
  </si>
  <si>
    <t>Verpackung Kopie/n</t>
  </si>
  <si>
    <t>Summe Kopienerstellung</t>
  </si>
  <si>
    <t>Befüllung nur, wenn zutreffend</t>
  </si>
  <si>
    <t>Vor- u. Zuname u. Funktion</t>
  </si>
  <si>
    <t>REISEZIEL - Autofahrten</t>
  </si>
  <si>
    <t>KM</t>
  </si>
  <si>
    <t>je Einheit</t>
  </si>
  <si>
    <t>Personen</t>
  </si>
  <si>
    <t>REISEZIEL - Bahnfahrten</t>
  </si>
  <si>
    <t>Summe Fahrtkosten</t>
  </si>
  <si>
    <t>Tages- und Übernachtungsgelder DETAIL</t>
  </si>
  <si>
    <t>ohne MwSt</t>
  </si>
  <si>
    <t>Diäten
Ortsname</t>
  </si>
  <si>
    <t>Nächtigungkosten
Ortsname</t>
  </si>
  <si>
    <t>Summe Tages- und Übernachtungsgelder</t>
  </si>
  <si>
    <t>Beförderungs- u. Transportkosten DETAIL</t>
  </si>
  <si>
    <t>Vor- u. Zuname Fahrer/Firmenname</t>
  </si>
  <si>
    <t>Frachten, Rollgelder</t>
  </si>
  <si>
    <t>Taxi</t>
  </si>
  <si>
    <t xml:space="preserve"> </t>
  </si>
  <si>
    <t>FILMTITEL</t>
  </si>
  <si>
    <t>Firmenbuchnummer</t>
  </si>
  <si>
    <t>1. Kommunikation</t>
  </si>
  <si>
    <t xml:space="preserve">Ein/e Green-Producing-Beauftragte:r ("Green Film Consultant") muss während des Zeitraumes der gesamten Produktion für Fragen erreichbar sein.
Die Green-Producing-Maßnahmen werden dem gesamten Filmteam und den Partnerbetrieben kommuniziert.
Planet Placement: 
Im Szenenbild/Handlung werden Umweltthemen  platziert (z.B. umweltfreundliche Produkte)  und/oder kommuniziert. 
Falls dies nicht möglich ist, sind die Green- Producing-Maßnahmen der Filmproduktion nach außen (z.B. über Presseaussendungen) zu  kommunizieren.
</t>
  </si>
  <si>
    <t>2.1. Mobilität: Personentransporte</t>
  </si>
  <si>
    <r>
      <t>Flugreisen innerhalb Österreichs sowie Flüge ins Ausland mit einer gesamten Flugdistanz unter 500 km sind nicht zulässig.
Zusätzlich wird</t>
    </r>
    <r>
      <rPr>
        <u/>
        <sz val="12"/>
        <color theme="1"/>
        <rFont val="Calibri"/>
        <family val="2"/>
        <scheme val="minor"/>
      </rPr>
      <t xml:space="preserve"> mindestens eine der folgenden Maßnahmen</t>
    </r>
    <r>
      <rPr>
        <sz val="12"/>
        <color theme="1"/>
        <rFont val="Calibri"/>
        <family val="2"/>
        <scheme val="minor"/>
      </rPr>
      <t xml:space="preserve"> umgesetzt:
</t>
    </r>
    <r>
      <rPr>
        <sz val="12"/>
        <color theme="1"/>
        <rFont val="Calibri"/>
        <family val="2"/>
      </rPr>
      <t xml:space="preserve">• </t>
    </r>
    <r>
      <rPr>
        <sz val="12"/>
        <color theme="1"/>
        <rFont val="Calibri"/>
        <family val="2"/>
        <scheme val="minor"/>
      </rPr>
      <t xml:space="preserve">Tickets für den öffentlichen Verkehr (Bus &amp; Bahn) werden dem Team von der Produktionsfirma vergünstigt oder kostenfrei angeboten.
</t>
    </r>
    <r>
      <rPr>
        <sz val="12"/>
        <color theme="1"/>
        <rFont val="Calibri"/>
        <family val="2"/>
      </rPr>
      <t xml:space="preserve">• </t>
    </r>
    <r>
      <rPr>
        <sz val="12"/>
        <color theme="1"/>
        <rFont val="Calibri"/>
        <family val="2"/>
        <scheme val="minor"/>
      </rPr>
      <t xml:space="preserve">Fahrgemeinschaften werden zentral organisiert.
• Carsharing-Angebote werden zentral organisiert.
• Bei Shows und Veranstaltungen werden die Gäste, sofern im Verantwortungsbereich der Produktionsfirma, über öffentliche Verkehrsangebote informiert (z.B. auf der Eintrittskarte).
• Eigene Maßnahmen
</t>
    </r>
  </si>
  <si>
    <t>2.2. Mobilität: Fahrzeuge</t>
  </si>
  <si>
    <r>
      <rPr>
        <u/>
        <sz val="12"/>
        <color theme="1"/>
        <rFont val="Calibri"/>
        <family val="2"/>
        <scheme val="minor"/>
      </rPr>
      <t>Mindestens eine der folgenden Maßnahmen</t>
    </r>
    <r>
      <rPr>
        <sz val="12"/>
        <color theme="1"/>
        <rFont val="Calibri"/>
        <family val="2"/>
        <scheme val="minor"/>
      </rPr>
      <t xml:space="preserve"> ist umzusetzen:
• Mindestens 50% der verwendeten PKWs und leichten Nutzfahrzeuge sind batterie- und brennstoffzellenelektrische Fahrzeuge. 
• Mindestens 50% der gefahrenen Kilometer wurden mit batterie- und brennstoffzellenelektrischen Fahrzeugen zurückgelegt. 
• Alle verwendeten LKWs (zulässiges Gesamtgewicht &gt;3,5 Tonnen) entsprechen der EURO-VI Abgasnorm bzw. verfügen über einen alternativen Antrieb mit Gas-, Elektro- bzw. Wasserstoff Brennstoffzellen- oder Hybridantrieb.
• Die Produktionsfirma wählt Mobilitätspartner, die an einem Umweltprogramm teilnehmen (z. B. EMAS, Ökoprofit, ISO 14001, klimaaktiv mobil). 
• Für die Mobilität der Crew am Drehort werden ausschließlich Fahrzeuge ohne Verbrennungsmotor (z.B. Fahrräder, Elektroroller) verwendet.
• Die Produktionsfirma übernimmt die Kompensation der gesamten durch Mobilität anfallenden CO2-Menge für die spezifische Filmproduktion und informiert die Mitarbeiter*innen und Externe darüber.
• Eigene Maßnahmen
</t>
    </r>
  </si>
  <si>
    <t>3.1. Drehort: Wahl des Drehorts</t>
  </si>
  <si>
    <t xml:space="preserve">Umweltaspekte wie Erreichbarkeit mit öffentlichen Verkehrsmitteln, Möglichkeit einer lokalen Netzstromversorgung, Naturschutz etc. sind bei der Wahl des Drehortes zu berücksichtigen.
Liegt der Drehort in landes- oder EU-rechtlich geschützten Gebieten (Naturschutzgebiete, Natura 2000 Gebiete, etc.) oder in sensiblen Ökosystemen (Moore, Gletscher, Flussauen, etc.) ist ein Schutzkonzept (lt. Muster) vorzulegen.
Schäden an der Tier- und Pflanzenwelt sind zu vermeiden (z.B. kein Einsatz von Heftklammern an Bäumen, stattdessen elastische, wieder verwendbare Bänder/Schnüre).
</t>
  </si>
  <si>
    <t>3.2. Drehort: Stromversorgung</t>
  </si>
  <si>
    <t xml:space="preserve">Wenn möglich Strom aus dem öffentlichen Netz beziehen.
Ist dies nicht möglich, wird auf wieder aufladbare Batterien/Akkus zurückgegriffen. 
Ist auch dies nicht möglich, kann ein Stromaggregat verwendet werden.
Dabei müssen Aggregate über 50 kW mit einem Partikelfilter ausgestattet sein.
Ebenso muss ein aktueller Wartungsbericht mit Emissionsmessung (nicht älter als ein Jahr) vorgelegt werden.
Außerdem ist sicher zu stellen, dass keine umweltschädigenden Flüssigkeiten in Kontakt mit dem Boden kommen (Unterlegsmatten, etc.).
</t>
  </si>
  <si>
    <t>3.3. Drehort: Verbrauchsmaterialien</t>
  </si>
  <si>
    <r>
      <t>Filmrelevante Druckwerke (z. B. Einladungen, Poster, etc.) sind nach dem Prinzip des minimalen Ressourcenaufwands anzufertigen: geringe Auflage, kleines Druckformat, etc. 
Zusätzlich werden</t>
    </r>
    <r>
      <rPr>
        <u/>
        <sz val="12"/>
        <color theme="1"/>
        <rFont val="Calibri"/>
        <family val="2"/>
        <scheme val="minor"/>
      </rPr>
      <t xml:space="preserve"> mindestens zwei der folgenden Maßnahmen</t>
    </r>
    <r>
      <rPr>
        <sz val="12"/>
        <color theme="1"/>
        <rFont val="Calibri"/>
        <family val="2"/>
        <scheme val="minor"/>
      </rPr>
      <t xml:space="preserve"> umgesetzt:
• Verwendung von Papierwaren mit einem Umweltzeichen nach ISO Typ I.
• Bei externen Druckaufträgen trägt das verwendete Papier ein Umweltzeichen nach ISO Typ I oder es ist aus 100% Recyclingpapier oder mindestens 100% chlorfrei gebleicht (TCF) oder in der Datenbank für Ökologische Druckpapiere von Ökokauf Wien gelistet (Holzzertifizierungen wie FSC und PEFC sind unzureichend). 
• Mindestens drei Reinigungsmittel tragen ein Umweltzeichen nach ISO Typ I oder sind in der Datenbank „ökorein“ gelistet.
• Hygienepapiere tragen ein Umweltzeichen nach ISO Typ I oder sind aus 100% Recyclingpapier.
• Eigene Maßnahme
</t>
    </r>
  </si>
  <si>
    <t>3.4. Drehort: Beleuchtung &amp; Kameratechnik</t>
  </si>
  <si>
    <r>
      <t>Mindestens 80% der Leuchtmittel am Drehort sind energiesparend (LED und/oder Energieeffizienzklasse A). Dies gilt nicht für Glühlampen, deren physikalische Eigenschaften den Ersatz durch Energiesparlampen nicht zulassen.
Zusätzlich werden</t>
    </r>
    <r>
      <rPr>
        <u/>
        <sz val="12"/>
        <color theme="1"/>
        <rFont val="Calibri"/>
        <family val="2"/>
        <scheme val="minor"/>
      </rPr>
      <t xml:space="preserve"> mindestens zwei der folgenden Maßnahmen</t>
    </r>
    <r>
      <rPr>
        <sz val="12"/>
        <color theme="1"/>
        <rFont val="Calibri"/>
        <family val="2"/>
        <scheme val="minor"/>
      </rPr>
      <t xml:space="preserve"> umgesetzt:
• Beleuchtungssystem, das ausschließlich mit Netzstrom oder Akkus versorgt wird
• Verwendung von Reflektorensystemen
• Luftaufnahmen mit Kameradrohnen und nicht aus Hubschraubern
• Verwendung von RGB-Licht
• Verwendung energieeffizienter Geräte (z.B. Zertifizierung mit TCO, EPEAT Gold, etc.)
• Aufbewahrung verwendeter, nicht defekter Farbfolien für zukünftige Produktionen 
• Eigene Maßnahmen
</t>
    </r>
  </si>
  <si>
    <t>3.5. Drehort: Abfall/Abwasser &amp; Leitsysteme</t>
  </si>
  <si>
    <t xml:space="preserve">Die Abfalltrennung erfolgt entsprechend den kommunalen oder privaten Abfallentsorgungseinrichtungen.
Holz, Metalle, Papier/Kartonagen, Bauschutt, Glas, Verpackungen sowie Restmüll werden jedenfalls getrennt gesammelt.
Gefährliche Abfälle, Elektrogeräte sowie Toner und Farbpatronenwerden in geeigneter Weise entsorgt.
Die Abwasserentsorgung entspricht der Gesetzgebung (behördlich genehmigt).
Falls kein Zugang zu Toilettenanlagen mit Kanalanschluss möglich ist, dann ist sichezurstellen, dass mobile Toilettenanlagen während der Produktion regelmäßig gewartet werden sowie deren Inhalt sachgerecht entsorgt wird.
Elemente des Leitsystems (wie Hinweisschilder) sind grundsätzlich wiederverwendbar oder es werden recycelbare bzw. nachwachsende und biologisch abbaubare Materialien eingesetzt.  
</t>
  </si>
  <si>
    <t>3.6. Drehort: Drehtage im Ausland (ab 25% Auslandsdrehtage)</t>
  </si>
  <si>
    <r>
      <t>Keine Beauftragung von Flügen mit einer gesamten Flugdistanz unter 500 km. Bei technisch-organisatorisch unvermeidbaren Flügen ist der CO2-Ausstoß dieser Flugbewegungen zu kompensieren. 
Bei der Anmietung von Mietwägen bevorzugt die Produktionsfirma batterie- und brennstoffzellenelektrische Fahrzeuge, sind diese nicht verfügbar werden Hybridfahrzeuge bevorzugt.
Es werden lokale Crewmitglieder bevorzugt, um Reisetätigkeiten zu minimieren.
Wird beim Dreh ein Catering angeboten, muss möglichst ein lokaler Caterer beauftragt werden.
Zusätzlich ist</t>
    </r>
    <r>
      <rPr>
        <u/>
        <sz val="12"/>
        <color theme="1"/>
        <rFont val="Calibri"/>
        <family val="2"/>
        <scheme val="minor"/>
      </rPr>
      <t xml:space="preserve"> mindestens eine der folgenden Maßnahmen</t>
    </r>
    <r>
      <rPr>
        <sz val="12"/>
        <color theme="1"/>
        <rFont val="Calibri"/>
        <family val="2"/>
        <scheme val="minor"/>
      </rPr>
      <t xml:space="preserve"> umzusetzen: 
• Eine lokale Crew (mehr als 50%) ist für den Dreh vor Ort rekrutiert.
• Die Kriterien zu Catering sind ganzheitlich erfüllt (siehe „Catering“). 
• Die Kriterien zu Unterkunft sind ganzheitlich erfüllt (siehe „Unterkunft“).
• Die Produktionsfirma verwendet am Drehort ausschließlich Fahrzeuge ohne Verbrennungsmotor (z.B. Fahrräder). 
• Bei der Beschaffung von Verpflegung und Materialien vor Ort werden soziale und ökologische Projekte unterstützt.
• Eigene Maßnahmen 
</t>
    </r>
  </si>
  <si>
    <t>4.1. Szenenbild, Requisiten &amp; Effekte: Temporäre Bauten</t>
  </si>
  <si>
    <t xml:space="preserve">Temporäre Gebäude oder Aufbauten (z. B. Zelte) sind vollständig rückzubauen und entweder wiederzuverwenden oder nach Materialien getrennt und den gesetzlichen Vorgaben entsprechend zu verwerten/entsorgen. 
Zum Zweck des Rückbaus sind geeignete Materialien zu verwenden, wie z. B. Schrauben statt Nägel oder Kleber.
</t>
  </si>
  <si>
    <t>4.2. Szenenbild, Requisiten &amp; Effekte: Material- und Produktwahl</t>
  </si>
  <si>
    <r>
      <t xml:space="preserve">Es wird </t>
    </r>
    <r>
      <rPr>
        <u/>
        <sz val="12"/>
        <color theme="1"/>
        <rFont val="Calibri"/>
        <family val="2"/>
        <scheme val="minor"/>
      </rPr>
      <t>mindestens eine der folgenden Maßnahmen</t>
    </r>
    <r>
      <rPr>
        <sz val="12"/>
        <color theme="1"/>
        <rFont val="Calibri"/>
        <family val="2"/>
        <scheme val="minor"/>
      </rPr>
      <t xml:space="preserve"> umgesetzt:
• Ausleihen von Produkten und Materialien für Bauten, Szenenbild und Requisiten aus Re-Use Netzwerken oder entsprechenden Betrieben
• Kauf von Produkten und Materialien für Bauten, Szenenbild und Requisiten aus zweiter Hand (Second-Hand-Shops, Flohmärkte, Webportale) und Wiederverkauf bzw. Spende nach dem Dreh
• Verwendung von biologisch abbaubaren Materialien bzw. Materialien mit hohem Recyclatanteil (ab 50%)
• Eigene Maßnahmen
</t>
    </r>
  </si>
  <si>
    <t>4.3. Szenenbild, Requisiten &amp; Effekte: Material- und Produkteinsatz</t>
  </si>
  <si>
    <r>
      <t>Primärholz wird vermieden oder es wird nachgewiesen, dass dieses aus zertifizierter nachhaltiger Waldbewirtschaftung stammt.
Ebenso Vermeidung von Sprühfarben, PVC und Polystyrol sowie von Produkten und Materialien mit Phthalaten, Formaldehyd, Isocyanaten, bromierten Flammschutzmitteln, Chrom, Chrom- und Kupferarsenaten. 
Zusätzlich wird</t>
    </r>
    <r>
      <rPr>
        <u/>
        <sz val="12"/>
        <color theme="1"/>
        <rFont val="Calibri"/>
        <family val="2"/>
        <scheme val="minor"/>
      </rPr>
      <t xml:space="preserve"> mindestens eine der folgenden Maßnahmen</t>
    </r>
    <r>
      <rPr>
        <sz val="12"/>
        <color theme="1"/>
        <rFont val="Calibri"/>
        <family val="2"/>
        <scheme val="minor"/>
      </rPr>
      <t xml:space="preserve"> umgesetzt:
• Verwendung umweltfreundlicher Farben (z. B. Farben mit einem Umweltzeichen nach ISO Typ I, dem Natureplus-Zeichen bzw. gelistet im IBO Baubook)
• Aufbewahrung von Farbresten für weitere Produktionen oder Spende
• Erwerb von Baumaterialien und Produkten bei regionalen Zulieferern
• Eigene Maßnahmen
</t>
    </r>
  </si>
  <si>
    <t>4.4. Szenenbild, Requisiten &amp; Effekte: Spezialeffekte</t>
  </si>
  <si>
    <r>
      <t xml:space="preserve">Spezialeffekte werden, sofern möglich und sinnvoll, vorzugsweise digital erzeugt. 
Falls dies nicht möglich ist, werden vor dem Dreh potenzielle Gefahren für die Umwelt identifiziert und entsprechende Vorkehrungen getroffen. 
Dabei sind </t>
    </r>
    <r>
      <rPr>
        <u/>
        <sz val="12"/>
        <color theme="1"/>
        <rFont val="Calibri"/>
        <family val="2"/>
        <scheme val="minor"/>
      </rPr>
      <t>folgende Maßnahmen einzuhalten</t>
    </r>
    <r>
      <rPr>
        <sz val="12"/>
        <color theme="1"/>
        <rFont val="Calibri"/>
        <family val="2"/>
        <scheme val="minor"/>
      </rPr>
      <t xml:space="preserve">:
Keine Verbrennung von Materialien, die auf Erdölbasis hergestellt wurden, einschließlich Kunststoff, Gummi und Dieselkraftstoff.
Für Feuereffekte werden Propan und auf Wasser basierende Rauch-Flüssigkeiten verwendet.
Es werden biologisch abbaubare Kunstschnee-Produkte verwendet.
</t>
    </r>
  </si>
  <si>
    <t>5. Kostüm &amp; Maske</t>
  </si>
  <si>
    <r>
      <t xml:space="preserve">Es werden </t>
    </r>
    <r>
      <rPr>
        <u/>
        <sz val="12"/>
        <color theme="1"/>
        <rFont val="Calibri"/>
        <family val="2"/>
        <scheme val="minor"/>
      </rPr>
      <t>mindestens drei Kosmetikprodukte</t>
    </r>
    <r>
      <rPr>
        <sz val="12"/>
        <color theme="1"/>
        <rFont val="Calibri"/>
        <family val="2"/>
        <scheme val="minor"/>
      </rPr>
      <t xml:space="preserve"> mit dem Umweltzeichen ISO Typ I oder einer anderen Bio- bzw. Naturkosmetik-Zertifizierung verwendet.
Zusätzlich werden </t>
    </r>
    <r>
      <rPr>
        <u/>
        <sz val="12"/>
        <color theme="1"/>
        <rFont val="Calibri"/>
        <family val="2"/>
        <scheme val="minor"/>
      </rPr>
      <t>mindestens zwei der folgenden Maßnahmen</t>
    </r>
    <r>
      <rPr>
        <sz val="12"/>
        <color theme="1"/>
        <rFont val="Calibri"/>
        <family val="2"/>
        <scheme val="minor"/>
      </rPr>
      <t xml:space="preserve"> umgesetzt:
• Ausleihen von Textilien und Bekleidung (statt Kauf)
• Kauf von Textilien und Bekleidung in Second-Hand-Shops, Flohmärkten, etc. und Wiederverkauf bzw. Spende nach dem Dreh
• Kauf von Textilien mit Umweltzeichen ISO Typ I oder anderer anerkannter Zertifizierung für Textilien 
• Einsetzen von Waschmitteln mit Umweltzeichen ISO Typ I, wenn Kleidung am Drehort gewaschen wird
• Verwendung energiesparender Waschmaschinen und Trockner (z. B. mit TCO-Zertifizierung), wenn Kleidung am Drehort gewaschen wird und Lufttrocknung nicht möglich ist
• Eigene Maßnahmen
</t>
    </r>
  </si>
  <si>
    <t>6.1. Catering: Externe Beauftragung</t>
  </si>
  <si>
    <r>
      <t xml:space="preserve">Der Catering-Dienstleister erfüllt </t>
    </r>
    <r>
      <rPr>
        <u/>
        <sz val="12"/>
        <color theme="1"/>
        <rFont val="Calibri"/>
        <family val="2"/>
        <scheme val="minor"/>
      </rPr>
      <t>mindestens eine der folgenden Anforderungen</t>
    </r>
    <r>
      <rPr>
        <sz val="12"/>
        <color theme="1"/>
        <rFont val="Calibri"/>
        <family val="2"/>
        <scheme val="minor"/>
      </rPr>
      <t xml:space="preserve">: 
• Österreichisches Umweltzeichen UZ200 
• Gütesiegel oder andere anerkannte und von einer dritten Stelle vergebene Zertifizierung oder Mitgliedschaft in einer umweltbezogenen gastronomischen Vereinigung
• Schriftliche Vereinbarung über die Einhaltung der MUSS-Kriterien der aktuellen Umweltzeichen Richtlinie </t>
    </r>
    <r>
      <rPr>
        <i/>
        <sz val="12"/>
        <color theme="1"/>
        <rFont val="Calibri"/>
        <family val="2"/>
        <scheme val="minor"/>
      </rPr>
      <t>UZ62 Green Meetings und Green Events</t>
    </r>
    <r>
      <rPr>
        <sz val="12"/>
        <color theme="1"/>
        <rFont val="Calibri"/>
        <family val="2"/>
        <scheme val="minor"/>
      </rPr>
      <t xml:space="preserve"> (Bereich „Veranstaltungscatering“ ausgenommen Kriterium C8)
</t>
    </r>
  </si>
  <si>
    <t>6.2. Catering: Eigenverpflegung</t>
  </si>
  <si>
    <t xml:space="preserve">Folgende Anforderungen sind zu erfüllen:
Es wird ausschließlich Mehrweggeschirr verwendet.
Es werden ausschließlich Getränke in Mehrweggebinden oder Großgebinden verwendet.
Es wird kostenfreies Leitungswasser (falls Trinkwasserqualität verfügbar ist) angeboten.
Es werden keine Portionsmaschinen mit Einweg-Einzelportionsverpackungen für Kaffee oder Tee verwendet (ausgenommen kompostierbare Pads ohne Folien-Umverpackung).
Die Einhaltung dieser Kriterien gilt auch für von Sponsoren bereitgestellten Getränken.
</t>
  </si>
  <si>
    <t>6.3. Catering: Kühlen &amp; Heizen</t>
  </si>
  <si>
    <t xml:space="preserve">In Freibereichen werden Strom- oder Gaspilze zur Beheizung (sowie Geräte zur Kühlung) nur eingesetzt, wenn diese aus klimatischen Gründen zwingend erforderlich sind. 
In diesem Fall hat der Einsatz in abgeschirmten, eine Abstrahlung einschränkenden Bereichen und zeitlich minimiert zu erfolgen.
</t>
  </si>
  <si>
    <t>7. Unterkunft</t>
  </si>
  <si>
    <r>
      <t xml:space="preserve">Die Produktionsfirma informiert alle Unterkunftsbetriebe über die Umweltstandards der Filmproduktion.
Die Unterkunftsbetriebe erfüllen </t>
    </r>
    <r>
      <rPr>
        <u/>
        <sz val="12"/>
        <color theme="1"/>
        <rFont val="Calibri"/>
        <family val="2"/>
        <scheme val="minor"/>
      </rPr>
      <t>mindestens eine der folgenden Anforderungen</t>
    </r>
    <r>
      <rPr>
        <sz val="12"/>
        <color theme="1"/>
        <rFont val="Calibri"/>
        <family val="2"/>
        <scheme val="minor"/>
      </rPr>
      <t xml:space="preserve">: 
• Umweltzeichen nach ISO Typ 1, EMAS oder ISO 14001
• Andere öffentliche umweltrelevante Auszeichnung mit externer Überprüfung durch Dritte (Ökoprofit, Bio Verband, Klimabündnis etc.)
• Nachweisliche Einhaltung von umweltbezogenen Mindeststandards anhand der Checkliste des aktuellen „Maßnahmenkatalog Unterkunft“ der </t>
    </r>
    <r>
      <rPr>
        <i/>
        <sz val="12"/>
        <color theme="1"/>
        <rFont val="Calibri"/>
        <family val="2"/>
        <scheme val="minor"/>
      </rPr>
      <t>UZ72 Reiseangebote</t>
    </r>
    <r>
      <rPr>
        <sz val="12"/>
        <color theme="1"/>
        <rFont val="Calibri"/>
        <family val="2"/>
        <scheme val="minor"/>
      </rPr>
      <t xml:space="preserve"> oder Online-Eintrag in deren Produktdatenbank
</t>
    </r>
  </si>
  <si>
    <t>8. Digitale Produktion</t>
  </si>
  <si>
    <r>
      <t xml:space="preserve">Der Energieverbrauch für dauerhaft zu speichernde Datenmengen ist systematisch zu minimieren.
</t>
    </r>
    <r>
      <rPr>
        <u/>
        <sz val="12"/>
        <color theme="1"/>
        <rFont val="Calibri"/>
        <family val="2"/>
        <scheme val="minor"/>
      </rPr>
      <t>Mindestens zwei der folgenden Maßnahmen</t>
    </r>
    <r>
      <rPr>
        <sz val="12"/>
        <color theme="1"/>
        <rFont val="Calibri"/>
        <family val="2"/>
        <scheme val="minor"/>
      </rPr>
      <t xml:space="preserve"> sind umzusetzen:
• Die dauerhafte Speicherung der Daten erfolgt auf Servern oder Rechenzentren, die mit Strom aus erneuerbaren Energieträgern betrieben werden.
• Die dauerhafte Speicherung der Daten erfolgt auf externen Datenträgern ohne permanente Stromversorgung.
• Einsatz von energiesparenden Geräten (Monitore, Rechner, Speichermedien) zertifiziert mit TCO/EPEAT Gold/Umweltzeichen nach ISO Typ I oder beschafft nach den Kriterien von ÖkoKauf Wien.
• Deaktivierung von Bildschirmschonern, nicht verwendete Geräte werden abgeschaltet (Verwendung von Steckerleisten oder „Standby-Killer“).
• Eigene Maßnahmen
</t>
    </r>
  </si>
  <si>
    <t>9. Berechnung der CO2-Emissionen</t>
  </si>
  <si>
    <t>DIÄTEN</t>
  </si>
  <si>
    <t>Kontinent</t>
  </si>
  <si>
    <t>Land</t>
  </si>
  <si>
    <t>Tagesdiätensatz</t>
  </si>
  <si>
    <t>Nächtigung pauschal</t>
  </si>
  <si>
    <t>EUROPA</t>
  </si>
  <si>
    <t>Albanien</t>
  </si>
  <si>
    <t>27,90</t>
  </si>
  <si>
    <t>20,90</t>
  </si>
  <si>
    <t>Belarus</t>
  </si>
  <si>
    <t>36,80</t>
  </si>
  <si>
    <t>31,00</t>
  </si>
  <si>
    <t>Belgien</t>
  </si>
  <si>
    <t>35,30</t>
  </si>
  <si>
    <t>22,70</t>
  </si>
  <si>
    <t>Belgien: Brüssel</t>
  </si>
  <si>
    <t>41,40</t>
  </si>
  <si>
    <t>32,00</t>
  </si>
  <si>
    <t>Bosnien-Herzegowina</t>
  </si>
  <si>
    <t>23,30</t>
  </si>
  <si>
    <t>Bulgarien</t>
  </si>
  <si>
    <t>Dänemark</t>
  </si>
  <si>
    <t>Deutschland</t>
  </si>
  <si>
    <t>Deutschland: Grenzorte</t>
  </si>
  <si>
    <t>30,70</t>
  </si>
  <si>
    <t>18,10</t>
  </si>
  <si>
    <t>Estland</t>
  </si>
  <si>
    <t>Finnland</t>
  </si>
  <si>
    <t>Frankreich (Monaco)</t>
  </si>
  <si>
    <t>32,70</t>
  </si>
  <si>
    <t>24,00</t>
  </si>
  <si>
    <t>Frankreich: Paris/Straßburg</t>
  </si>
  <si>
    <t>35,80</t>
  </si>
  <si>
    <t>Griechenland</t>
  </si>
  <si>
    <t>28,60</t>
  </si>
  <si>
    <t>Großbritannien/Nordirland</t>
  </si>
  <si>
    <t>36,40</t>
  </si>
  <si>
    <t>Großbritannien: London</t>
  </si>
  <si>
    <t>Irland</t>
  </si>
  <si>
    <t>33,10</t>
  </si>
  <si>
    <t>Island</t>
  </si>
  <si>
    <t>37,90</t>
  </si>
  <si>
    <t>31,40</t>
  </si>
  <si>
    <t>Italien</t>
  </si>
  <si>
    <t>Italien: Rom/Mailand</t>
  </si>
  <si>
    <t>40,60</t>
  </si>
  <si>
    <t>Italien: Grenzorte</t>
  </si>
  <si>
    <t>Jugoslawien</t>
  </si>
  <si>
    <t>Kroatien</t>
  </si>
  <si>
    <t>Lettland</t>
  </si>
  <si>
    <t>Liechtenstein</t>
  </si>
  <si>
    <t>Litauen</t>
  </si>
  <si>
    <t>Luxemburg</t>
  </si>
  <si>
    <t>Malta</t>
  </si>
  <si>
    <t>30,10</t>
  </si>
  <si>
    <t>Moldau</t>
  </si>
  <si>
    <t>Niederlande</t>
  </si>
  <si>
    <t>Norwegen</t>
  </si>
  <si>
    <t>42,90</t>
  </si>
  <si>
    <t>Österreich</t>
  </si>
  <si>
    <t>15,00</t>
  </si>
  <si>
    <t>Ortsgebiet</t>
  </si>
  <si>
    <t>Polen</t>
  </si>
  <si>
    <t>25,10</t>
  </si>
  <si>
    <t>Portugal</t>
  </si>
  <si>
    <t>Rumänien</t>
  </si>
  <si>
    <t>27,30</t>
  </si>
  <si>
    <t>Russische Föderation</t>
  </si>
  <si>
    <t>Russ. Föderation: Moskau</t>
  </si>
  <si>
    <t>Schweden</t>
  </si>
  <si>
    <t>Schweiz</t>
  </si>
  <si>
    <t>Schweiz: Grenzorte</t>
  </si>
  <si>
    <t>Slowakei</t>
  </si>
  <si>
    <t>15,90</t>
  </si>
  <si>
    <t>Slowakei: Preßburg</t>
  </si>
  <si>
    <t>24,40</t>
  </si>
  <si>
    <t>Slowenien</t>
  </si>
  <si>
    <t>Slowenien: Grenzorte</t>
  </si>
  <si>
    <t>Spanien</t>
  </si>
  <si>
    <t>34,20</t>
  </si>
  <si>
    <t>30,50</t>
  </si>
  <si>
    <t>Tschechien</t>
  </si>
  <si>
    <t>Tschechien: Grenzorte</t>
  </si>
  <si>
    <t>Türkei</t>
  </si>
  <si>
    <t>Ukraine</t>
  </si>
  <si>
    <t>Ungarn</t>
  </si>
  <si>
    <t>26,60</t>
  </si>
  <si>
    <t>Ungarn: Budapest</t>
  </si>
  <si>
    <t>Ungarn: Grenzorte</t>
  </si>
  <si>
    <t>Zypern</t>
  </si>
  <si>
    <t>AFRIKA</t>
  </si>
  <si>
    <t>Ägypten</t>
  </si>
  <si>
    <t>Algerien</t>
  </si>
  <si>
    <t>27,00</t>
  </si>
  <si>
    <t>Angola</t>
  </si>
  <si>
    <t>43,60</t>
  </si>
  <si>
    <t>Äthiopien</t>
  </si>
  <si>
    <t>Benin</t>
  </si>
  <si>
    <t>36,20</t>
  </si>
  <si>
    <t>Burkina Faso</t>
  </si>
  <si>
    <t>39,20</t>
  </si>
  <si>
    <t>21,10</t>
  </si>
  <si>
    <t>Burundi</t>
  </si>
  <si>
    <t>Côte d'Ivoire</t>
  </si>
  <si>
    <t>Demokratische Rep. Kongo</t>
  </si>
  <si>
    <t>47,30</t>
  </si>
  <si>
    <t>Dschibuti</t>
  </si>
  <si>
    <t>45,80</t>
  </si>
  <si>
    <t>Gabun</t>
  </si>
  <si>
    <t>39,90</t>
  </si>
  <si>
    <t>Gambia</t>
  </si>
  <si>
    <t>Ghana</t>
  </si>
  <si>
    <t>Guinea</t>
  </si>
  <si>
    <t>Kamerun</t>
  </si>
  <si>
    <t>25,30</t>
  </si>
  <si>
    <t>Kap Verde</t>
  </si>
  <si>
    <t>19,60</t>
  </si>
  <si>
    <t>Kenia</t>
  </si>
  <si>
    <t>34,90</t>
  </si>
  <si>
    <t>Liberia</t>
  </si>
  <si>
    <t>Libyen</t>
  </si>
  <si>
    <t>Madagaskar</t>
  </si>
  <si>
    <t>Malawi</t>
  </si>
  <si>
    <t>Mali</t>
  </si>
  <si>
    <t>31,20</t>
  </si>
  <si>
    <t>Marokko</t>
  </si>
  <si>
    <t>21,80</t>
  </si>
  <si>
    <t>Mauretanien</t>
  </si>
  <si>
    <t>33,80</t>
  </si>
  <si>
    <t>Mauritius</t>
  </si>
  <si>
    <t>Mosambik</t>
  </si>
  <si>
    <t>Namibia</t>
  </si>
  <si>
    <t>34,00</t>
  </si>
  <si>
    <t>Niger</t>
  </si>
  <si>
    <t>Nigeria</t>
  </si>
  <si>
    <t>Republik Kongo</t>
  </si>
  <si>
    <t>26,80</t>
  </si>
  <si>
    <t>Ruanda</t>
  </si>
  <si>
    <t>Sambia</t>
  </si>
  <si>
    <t>37,10</t>
  </si>
  <si>
    <t>Senegal</t>
  </si>
  <si>
    <t>49,30</t>
  </si>
  <si>
    <t>Seychellen</t>
  </si>
  <si>
    <t>Sierra Leone</t>
  </si>
  <si>
    <t>Simbabwe</t>
  </si>
  <si>
    <t>Somalia</t>
  </si>
  <si>
    <t>29,00</t>
  </si>
  <si>
    <t>Südafrika</t>
  </si>
  <si>
    <t>Sudan</t>
  </si>
  <si>
    <t>Tansania</t>
  </si>
  <si>
    <t>Togo</t>
  </si>
  <si>
    <t>Tschad</t>
  </si>
  <si>
    <t>Tunesien</t>
  </si>
  <si>
    <t>29,20</t>
  </si>
  <si>
    <t>Uganda</t>
  </si>
  <si>
    <t>Zentralafrik. Republik</t>
  </si>
  <si>
    <t>AMERIKA</t>
  </si>
  <si>
    <t>Argentinien</t>
  </si>
  <si>
    <t>Bahamas</t>
  </si>
  <si>
    <t>48,00</t>
  </si>
  <si>
    <t>Barbados</t>
  </si>
  <si>
    <t>51,00</t>
  </si>
  <si>
    <t>Bolivien</t>
  </si>
  <si>
    <t>Brasilien</t>
  </si>
  <si>
    <t>Chile</t>
  </si>
  <si>
    <t>37,50</t>
  </si>
  <si>
    <t>Costa Rica</t>
  </si>
  <si>
    <t>31,80</t>
  </si>
  <si>
    <t>Dominikanische Rep.</t>
  </si>
  <si>
    <t>Ecuador</t>
  </si>
  <si>
    <t>21,60</t>
  </si>
  <si>
    <t>El Salvador</t>
  </si>
  <si>
    <t>26,20</t>
  </si>
  <si>
    <t>Guatemala</t>
  </si>
  <si>
    <t>Guyana</t>
  </si>
  <si>
    <t>Haiti</t>
  </si>
  <si>
    <t>27,70</t>
  </si>
  <si>
    <t>Honduras</t>
  </si>
  <si>
    <t>Jamaika</t>
  </si>
  <si>
    <t>47,10</t>
  </si>
  <si>
    <t>Kanada</t>
  </si>
  <si>
    <t>41,00</t>
  </si>
  <si>
    <t>Kolumbien</t>
  </si>
  <si>
    <t>35,10</t>
  </si>
  <si>
    <t>Kuba</t>
  </si>
  <si>
    <t>54,10</t>
  </si>
  <si>
    <t>Mexiko</t>
  </si>
  <si>
    <t>Nicaragua</t>
  </si>
  <si>
    <t>Niederländ. Antillen</t>
  </si>
  <si>
    <t>Panama</t>
  </si>
  <si>
    <t>Paraguay</t>
  </si>
  <si>
    <t>Peru</t>
  </si>
  <si>
    <t>Suriname</t>
  </si>
  <si>
    <t>Trinidad, Tobago</t>
  </si>
  <si>
    <t>Uruguay</t>
  </si>
  <si>
    <t>USA</t>
  </si>
  <si>
    <t>52,30</t>
  </si>
  <si>
    <t>USA:New York/Washington</t>
  </si>
  <si>
    <t>65,40</t>
  </si>
  <si>
    <t>Venezuela</t>
  </si>
  <si>
    <t>AUSTRALIEN</t>
  </si>
  <si>
    <t>Australien</t>
  </si>
  <si>
    <t>Neuseeland</t>
  </si>
  <si>
    <t>32,50</t>
  </si>
  <si>
    <t>ASIEN</t>
  </si>
  <si>
    <t>Afghanistan</t>
  </si>
  <si>
    <t>Armenien</t>
  </si>
  <si>
    <t>Aserbaidschan</t>
  </si>
  <si>
    <t>Bahrein</t>
  </si>
  <si>
    <t>Bangladesch</t>
  </si>
  <si>
    <t>Brunei</t>
  </si>
  <si>
    <t>42,10</t>
  </si>
  <si>
    <t>China</t>
  </si>
  <si>
    <t>Georgien</t>
  </si>
  <si>
    <t>Hongkong</t>
  </si>
  <si>
    <t>46,40</t>
  </si>
  <si>
    <t>Indien</t>
  </si>
  <si>
    <t>Indonesien</t>
  </si>
  <si>
    <t>Irak</t>
  </si>
  <si>
    <t>Iran</t>
  </si>
  <si>
    <t>Israel</t>
  </si>
  <si>
    <t>Japan</t>
  </si>
  <si>
    <t>65,60</t>
  </si>
  <si>
    <t>Jemen</t>
  </si>
  <si>
    <t>Jordanien</t>
  </si>
  <si>
    <t>Kambodscha</t>
  </si>
  <si>
    <t>Kasachstan</t>
  </si>
  <si>
    <t>Katar</t>
  </si>
  <si>
    <t>Kirgisistan</t>
  </si>
  <si>
    <t>Korea, Dem. Volksrepublik</t>
  </si>
  <si>
    <t>Korea, Republik</t>
  </si>
  <si>
    <t>45,30</t>
  </si>
  <si>
    <t>Kuwait</t>
  </si>
  <si>
    <t>Laos</t>
  </si>
  <si>
    <t>Libanon</t>
  </si>
  <si>
    <t>Malaysia</t>
  </si>
  <si>
    <t>45,10</t>
  </si>
  <si>
    <t>Mongolei</t>
  </si>
  <si>
    <t>29,40</t>
  </si>
  <si>
    <t>Myanmar</t>
  </si>
  <si>
    <t>Nepal</t>
  </si>
  <si>
    <t>Oman</t>
  </si>
  <si>
    <t>Pakistan</t>
  </si>
  <si>
    <t>Philippinen</t>
  </si>
  <si>
    <t>Saudi-Arabien</t>
  </si>
  <si>
    <t>Singapur</t>
  </si>
  <si>
    <t>44,70</t>
  </si>
  <si>
    <t>Sri Lanka</t>
  </si>
  <si>
    <t>Syrien</t>
  </si>
  <si>
    <t>Tadschikistan</t>
  </si>
  <si>
    <t>Taiwan</t>
  </si>
  <si>
    <t>Thailand</t>
  </si>
  <si>
    <t>Turkmenistan</t>
  </si>
  <si>
    <t>Usbekistan</t>
  </si>
  <si>
    <t>Ver. Arabische Emirate</t>
  </si>
  <si>
    <t>Vietnam</t>
  </si>
  <si>
    <t>Richt- und Höchstsätze Produktion und Green Filming</t>
  </si>
  <si>
    <t>% 
Eigenleistungen</t>
  </si>
  <si>
    <t>Summe
Eigenleistungen</t>
  </si>
  <si>
    <t>Honorar (Werkvertrag)</t>
  </si>
  <si>
    <t>Gage (inkl. LNK)</t>
  </si>
  <si>
    <t>Wochengage</t>
  </si>
  <si>
    <t>Herstellungsleitung Dokumentarfilm</t>
  </si>
  <si>
    <t>Synchronregie</t>
  </si>
  <si>
    <t>Teamassistenz (ENG Team)</t>
  </si>
  <si>
    <t>Produktionskoordination</t>
  </si>
  <si>
    <t>Postproduktionskoordination</t>
  </si>
  <si>
    <t>Digital Image Technican (DIT)</t>
  </si>
  <si>
    <t>Schnittassistenz</t>
  </si>
  <si>
    <t>Außenrequisite</t>
  </si>
  <si>
    <t>Innenrequisite</t>
  </si>
  <si>
    <t>Kostümbild</t>
  </si>
  <si>
    <t>Kostümbildassistenz</t>
  </si>
  <si>
    <t>Maskenbild, Frisur</t>
  </si>
  <si>
    <t>Garderobe-, Maskenbild- und Requisitehilfe</t>
  </si>
  <si>
    <t>Ton II</t>
  </si>
  <si>
    <t>Filmarchitektur (Szenenbild)</t>
  </si>
  <si>
    <t>Bühne, Licht</t>
  </si>
  <si>
    <t>Produktionsfahrer</t>
  </si>
  <si>
    <t>Werkstattprojekt (§ 19 KV)</t>
  </si>
  <si>
    <t>FILMTITEL final</t>
  </si>
  <si>
    <r>
      <t xml:space="preserve">rechtsverbindliche Unterschrift/en
</t>
    </r>
    <r>
      <rPr>
        <sz val="10"/>
        <rFont val="Calibri"/>
        <family val="2"/>
        <scheme val="minor"/>
      </rPr>
      <t>Firmen u. Vereine Unterzeichnung lt. Firmenbuch bzw. ZVR</t>
    </r>
  </si>
  <si>
    <t xml:space="preserve">Die verursachten CO2-Emissionen aus zumindest folgenden Bereichen werden anhand eines Berechnungs-Tools abgeschätzt:
• Reisetätigkeiten: Erfassung der zurückgelegten Kilometer je nach Transportmittel für Personen- und Gütertransport
• Verbrauch von Strom/ Wärme- und Kälteenergie (sofern verfügbar): im Produktionsbüro, Studio, Drehort, Datenspeicherung, Server 
Diese Daten werden zur Verbesserung der Maßnahmen im Bereich der CO2-Reduktion verwendet. Wir empfehlen die Verwendung des CO2-Rechners der Lower Austrian Film Commission:
</t>
  </si>
  <si>
    <t>Spielfilm</t>
  </si>
  <si>
    <t>Ton</t>
  </si>
  <si>
    <t>Aufnahmeformat</t>
  </si>
  <si>
    <t>Nettokaufpreis
u.  Kaufjahr</t>
  </si>
  <si>
    <t>Gerätetyp</t>
  </si>
  <si>
    <t>Miete</t>
  </si>
  <si>
    <t>Tongerät</t>
  </si>
  <si>
    <t>Schnittsystem</t>
  </si>
  <si>
    <t>Produktion</t>
  </si>
  <si>
    <t>Coprod.</t>
  </si>
  <si>
    <t>Nutzungsrechte</t>
  </si>
  <si>
    <t>Ausstattung, Außenaufnahmen</t>
  </si>
  <si>
    <t>Schnitt, Synchronisation, Mischung</t>
  </si>
  <si>
    <t>Versicherungen</t>
  </si>
  <si>
    <t>Allgemeine Kosten</t>
  </si>
  <si>
    <t>Gesamtherstellungskosten</t>
  </si>
  <si>
    <t>Anteil %</t>
  </si>
  <si>
    <t>Förderungen Gesamt</t>
  </si>
  <si>
    <t>Summe EL</t>
  </si>
  <si>
    <t>Summe RST</t>
  </si>
  <si>
    <t>beantragt</t>
  </si>
  <si>
    <t>Zusagen</t>
  </si>
  <si>
    <t>Endstand</t>
  </si>
  <si>
    <t>Kostendeckung Gesamt</t>
  </si>
  <si>
    <t xml:space="preserve">Einzelpreis </t>
  </si>
  <si>
    <t>Pauschal</t>
  </si>
  <si>
    <t>Kilometergeld</t>
  </si>
  <si>
    <t>Bahnfahrten</t>
  </si>
  <si>
    <t>Flugkosten</t>
  </si>
  <si>
    <t>Casting</t>
  </si>
  <si>
    <t xml:space="preserve">Verpflegung </t>
  </si>
  <si>
    <t>Anzahl/Min</t>
  </si>
  <si>
    <t>Einzelpreis</t>
  </si>
  <si>
    <t>Archivrechte</t>
  </si>
  <si>
    <t xml:space="preserve">Gage </t>
  </si>
  <si>
    <t>Abgaben Coprod</t>
  </si>
  <si>
    <t>Lohnkosten Abrechnung</t>
  </si>
  <si>
    <t>Finanzamt</t>
  </si>
  <si>
    <t>Krankenkasse</t>
  </si>
  <si>
    <t>Kommunal</t>
  </si>
  <si>
    <t>SV UEL SZ</t>
  </si>
  <si>
    <t>Nettogage</t>
  </si>
  <si>
    <t>pauschal</t>
  </si>
  <si>
    <t>Miete/Kosten</t>
  </si>
  <si>
    <t>Stativ</t>
  </si>
  <si>
    <t>Filter</t>
  </si>
  <si>
    <t>Kompendium</t>
  </si>
  <si>
    <t>Monitor</t>
  </si>
  <si>
    <t>Material</t>
  </si>
  <si>
    <t>Tonequipment</t>
  </si>
  <si>
    <t xml:space="preserve">Aufnahmegerät </t>
  </si>
  <si>
    <t>Mikrofon</t>
  </si>
  <si>
    <t>Tonangel</t>
  </si>
  <si>
    <t>Tonmischer</t>
  </si>
  <si>
    <t xml:space="preserve">Lichtequipment  </t>
  </si>
  <si>
    <t>Folien</t>
  </si>
  <si>
    <t>Bühne</t>
  </si>
  <si>
    <t>Dolly / Kran</t>
  </si>
  <si>
    <t>Schienen</t>
  </si>
  <si>
    <t>netto à</t>
  </si>
  <si>
    <t>Baumaterial Kauf</t>
  </si>
  <si>
    <t>Baumaterial Miete</t>
  </si>
  <si>
    <t>Requisiten Kauf</t>
  </si>
  <si>
    <t>Requisiten Miete</t>
  </si>
  <si>
    <t>Kostüm Miete</t>
  </si>
  <si>
    <t>Schminkmaterial</t>
  </si>
  <si>
    <t>Pyrotechnik / SFX</t>
  </si>
  <si>
    <t xml:space="preserve">Tonschnitt  </t>
  </si>
  <si>
    <t>Tonstudio</t>
  </si>
  <si>
    <t>Wochen/Tage</t>
  </si>
  <si>
    <t>à</t>
  </si>
  <si>
    <t>Sprachaufnahmen</t>
  </si>
  <si>
    <t>Geräuschaufnahmen</t>
  </si>
  <si>
    <t>Musikaufnahmen</t>
  </si>
  <si>
    <t>Vormischung</t>
  </si>
  <si>
    <t>Backup Harddisk</t>
  </si>
  <si>
    <t>Titelerstellung</t>
  </si>
  <si>
    <t>Encoding</t>
  </si>
  <si>
    <t>Authoring</t>
  </si>
  <si>
    <r>
      <t xml:space="preserve">Datensicherung LTO </t>
    </r>
    <r>
      <rPr>
        <b/>
        <i/>
        <u/>
        <sz val="8"/>
        <rFont val="Arial"/>
        <family val="2"/>
      </rPr>
      <t/>
    </r>
  </si>
  <si>
    <t>Festplatten für Schnitt</t>
  </si>
  <si>
    <t>Negativversicherung</t>
  </si>
  <si>
    <t>Geräteversicherung</t>
  </si>
  <si>
    <t>Reisegepäckversicherung</t>
  </si>
  <si>
    <t>Haftpflichtversicherung</t>
  </si>
  <si>
    <t>Unfallversicherung</t>
  </si>
  <si>
    <t>Verpflegung Team</t>
  </si>
  <si>
    <t>Büromaterial</t>
  </si>
  <si>
    <r>
      <t xml:space="preserve">Dieses EXCEL-File besteht aus vielen Blättern - </t>
    </r>
    <r>
      <rPr>
        <sz val="12"/>
        <color theme="5" tint="-0.249977111117893"/>
        <rFont val="Calibri"/>
        <family val="2"/>
        <scheme val="minor"/>
      </rPr>
      <t xml:space="preserve">ORANGE = auszufüllen  </t>
    </r>
    <r>
      <rPr>
        <sz val="12"/>
        <rFont val="Calibri"/>
        <family val="2"/>
        <scheme val="minor"/>
      </rPr>
      <t>-</t>
    </r>
    <r>
      <rPr>
        <sz val="12"/>
        <color theme="5" tint="-0.249977111117893"/>
        <rFont val="Calibri"/>
        <family val="2"/>
        <scheme val="minor"/>
      </rPr>
      <t xml:space="preserve">  </t>
    </r>
    <r>
      <rPr>
        <sz val="12"/>
        <color rgb="FF0000FF"/>
        <rFont val="Calibri"/>
        <family val="2"/>
        <scheme val="minor"/>
      </rPr>
      <t xml:space="preserve">BLAU = Information  </t>
    </r>
    <r>
      <rPr>
        <sz val="12"/>
        <rFont val="Calibri"/>
        <family val="2"/>
        <scheme val="minor"/>
      </rPr>
      <t xml:space="preserve">- </t>
    </r>
    <r>
      <rPr>
        <sz val="12"/>
        <color rgb="FF0000FF"/>
        <rFont val="Calibri"/>
        <family val="2"/>
        <scheme val="minor"/>
      </rPr>
      <t xml:space="preserve"> </t>
    </r>
    <r>
      <rPr>
        <sz val="12"/>
        <color rgb="FF00B050"/>
        <rFont val="Calibri"/>
        <family val="2"/>
        <scheme val="minor"/>
      </rPr>
      <t>GRÜN = Green Filming (nur bei Bedarf auszufüllen)</t>
    </r>
  </si>
  <si>
    <t>WEISSE FELDER in allen Blättern: Zahlenfelder nach Bedarf befüllen, Textfelder ergänzen. Alle anderen Zellenfelder sind gesperrt (Formeln).</t>
  </si>
  <si>
    <t>Sollte die Fehlermeldung "Zirkelbezug" auftreten, gehen sie wie folgt vor: Datei &gt; Optionen &gt; Formeln &gt; iterative Berechnung aktivieren.</t>
  </si>
  <si>
    <r>
      <rPr>
        <b/>
        <sz val="12"/>
        <rFont val="Calibri"/>
        <family val="2"/>
        <scheme val="minor"/>
      </rPr>
      <t>JEDE</t>
    </r>
    <r>
      <rPr>
        <sz val="12"/>
        <rFont val="Calibri"/>
        <family val="2"/>
        <scheme val="minor"/>
      </rPr>
      <t xml:space="preserve"> </t>
    </r>
    <r>
      <rPr>
        <b/>
        <sz val="12"/>
        <rFont val="Calibri"/>
        <family val="2"/>
        <scheme val="minor"/>
      </rPr>
      <t>Förderstelle,</t>
    </r>
    <r>
      <rPr>
        <sz val="12"/>
        <rFont val="Calibri"/>
        <family val="2"/>
        <scheme val="minor"/>
      </rPr>
      <t xml:space="preserve"> bei der</t>
    </r>
    <r>
      <rPr>
        <b/>
        <sz val="12"/>
        <rFont val="Calibri"/>
        <family val="2"/>
        <scheme val="minor"/>
      </rPr>
      <t xml:space="preserve"> eingereicht wurde oder wird</t>
    </r>
    <r>
      <rPr>
        <sz val="12"/>
        <rFont val="Calibri"/>
        <family val="2"/>
        <scheme val="minor"/>
      </rPr>
      <t xml:space="preserve">, sowie Sponsoren und sonstige Finanzierungen </t>
    </r>
    <r>
      <rPr>
        <b/>
        <sz val="12"/>
        <rFont val="Calibri"/>
        <family val="2"/>
        <scheme val="minor"/>
      </rPr>
      <t>müssen</t>
    </r>
    <r>
      <rPr>
        <sz val="12"/>
        <rFont val="Calibri"/>
        <family val="2"/>
        <scheme val="minor"/>
      </rPr>
      <t xml:space="preserve"> in dieser </t>
    </r>
    <r>
      <rPr>
        <b/>
        <sz val="12"/>
        <rFont val="Calibri"/>
        <family val="2"/>
        <scheme val="minor"/>
      </rPr>
      <t>Kalkulation</t>
    </r>
    <r>
      <rPr>
        <sz val="12"/>
        <rFont val="Calibri"/>
        <family val="2"/>
        <scheme val="minor"/>
      </rPr>
      <t xml:space="preserve"> </t>
    </r>
    <r>
      <rPr>
        <b/>
        <sz val="12"/>
        <rFont val="Calibri"/>
        <family val="2"/>
        <scheme val="minor"/>
      </rPr>
      <t>angeführt</t>
    </r>
    <r>
      <rPr>
        <sz val="12"/>
        <rFont val="Calibri"/>
        <family val="2"/>
        <scheme val="minor"/>
      </rPr>
      <t xml:space="preserve"> </t>
    </r>
    <r>
      <rPr>
        <b/>
        <sz val="12"/>
        <rFont val="Calibri"/>
        <family val="2"/>
        <scheme val="minor"/>
      </rPr>
      <t>werden.</t>
    </r>
    <r>
      <rPr>
        <sz val="12"/>
        <rFont val="Calibri"/>
        <family val="2"/>
        <scheme val="minor"/>
      </rPr>
      <t xml:space="preserve"> </t>
    </r>
  </si>
  <si>
    <r>
      <t>Ist Ihr Antrag bearbeitet und die Förderung (auch bedingt) zugesagt - sind in der Kalkuation ausschließlich</t>
    </r>
    <r>
      <rPr>
        <b/>
        <sz val="12"/>
        <rFont val="Calibri"/>
        <family val="2"/>
        <scheme val="minor"/>
      </rPr>
      <t xml:space="preserve"> Änderungen im Bereich der Rückstellungen</t>
    </r>
    <r>
      <rPr>
        <sz val="12"/>
        <rFont val="Calibri"/>
        <family val="2"/>
        <scheme val="minor"/>
      </rPr>
      <t xml:space="preserve"> zulässig.</t>
    </r>
  </si>
  <si>
    <t xml:space="preserve">Eigenleistungen (EL) </t>
  </si>
  <si>
    <t xml:space="preserve">EL sind gemäß §4 des Kunstförderungsgesetzes zu erbringen und können daher weder rückgängig gemacht noch aufgelöst werden. </t>
  </si>
  <si>
    <t>Rückstellungen (RST)</t>
  </si>
  <si>
    <t xml:space="preserve">RST können Teil der Kalkulation sein, um die Finanzierung vorläufig zu schließen. </t>
  </si>
  <si>
    <r>
      <t>Gesamtkosten</t>
    </r>
    <r>
      <rPr>
        <sz val="12"/>
        <rFont val="Calibri"/>
        <family val="2"/>
        <scheme val="minor"/>
      </rPr>
      <t xml:space="preserve"> - </t>
    </r>
    <r>
      <rPr>
        <b/>
        <sz val="12"/>
        <rFont val="Calibri"/>
        <family val="2"/>
        <scheme val="minor"/>
      </rPr>
      <t>Änderungen</t>
    </r>
    <r>
      <rPr>
        <sz val="12"/>
        <rFont val="Calibri"/>
        <family val="2"/>
        <scheme val="minor"/>
      </rPr>
      <t xml:space="preserve"> </t>
    </r>
    <r>
      <rPr>
        <b/>
        <sz val="12"/>
        <rFont val="Calibri"/>
        <family val="2"/>
        <scheme val="minor"/>
      </rPr>
      <t>nach Zusage</t>
    </r>
  </si>
  <si>
    <t>Infoblätter:</t>
  </si>
  <si>
    <r>
      <rPr>
        <b/>
        <sz val="12"/>
        <rFont val="Calibri"/>
        <family val="2"/>
        <scheme val="minor"/>
      </rPr>
      <t>Kunstförderungsgesetz 1988</t>
    </r>
    <r>
      <rPr>
        <sz val="12"/>
        <rFont val="Calibri"/>
        <family val="2"/>
        <scheme val="minor"/>
      </rPr>
      <t>:</t>
    </r>
  </si>
  <si>
    <t>https://www.ris.bka.gv.at/GeltendeFassung.wxe?Abfrage=Bundesnormen&amp;Gesetzesnummer=10009667</t>
  </si>
  <si>
    <t>Filmförderungsgesetz 1980:</t>
  </si>
  <si>
    <t>https://www.ris.bka.gv.at/GeltendeFassung.wxe?Abfrage=Bundesnormen&amp;Gesetzesnummer=10009500</t>
  </si>
  <si>
    <t>Rückfragenhinweis</t>
  </si>
  <si>
    <t>Bundesministerium für Kunst, Kultur, öffentlichen Dienst und Sport</t>
  </si>
  <si>
    <t>Concordiaplatz 2, 1010 Wien</t>
  </si>
  <si>
    <r>
      <t xml:space="preserve">E-Mail: </t>
    </r>
    <r>
      <rPr>
        <sz val="12"/>
        <color rgb="FF0000FF"/>
        <rFont val="Calibri"/>
        <family val="2"/>
        <scheme val="minor"/>
      </rPr>
      <t xml:space="preserve">film@bmkoes.gv.at </t>
    </r>
    <r>
      <rPr>
        <sz val="12"/>
        <rFont val="Calibri"/>
        <family val="2"/>
        <scheme val="minor"/>
      </rPr>
      <t xml:space="preserve">                Internet: </t>
    </r>
    <r>
      <rPr>
        <sz val="12"/>
        <color rgb="FF0000FF"/>
        <rFont val="Calibri"/>
        <family val="2"/>
        <scheme val="minor"/>
      </rPr>
      <t>https://www.bmkoes.gv.at/</t>
    </r>
  </si>
  <si>
    <t xml:space="preserve">FILMTITEL: </t>
  </si>
  <si>
    <t>PLZ, Ort</t>
  </si>
  <si>
    <t>Straße</t>
  </si>
  <si>
    <t>E-Mail</t>
  </si>
  <si>
    <t>Telefonnummer</t>
  </si>
  <si>
    <t>Homepage</t>
  </si>
  <si>
    <t>IBAN</t>
  </si>
  <si>
    <t>BLZ</t>
  </si>
  <si>
    <t>Name der Bank</t>
  </si>
  <si>
    <t>Name des Kontoinhabers</t>
  </si>
  <si>
    <r>
      <t xml:space="preserve">Vorsteuerabzugsberechtigt, JA </t>
    </r>
    <r>
      <rPr>
        <sz val="8"/>
        <color rgb="FFC00000"/>
        <rFont val="Calibri"/>
        <family val="2"/>
        <scheme val="minor"/>
      </rPr>
      <t>(in % angeben)</t>
    </r>
    <r>
      <rPr>
        <sz val="12"/>
        <rFont val="Calibri"/>
        <family val="2"/>
        <scheme val="minor"/>
      </rPr>
      <t xml:space="preserve"> oder NEIN:</t>
    </r>
  </si>
  <si>
    <t xml:space="preserve">Regie: Geburtsdatum, Geburtsort </t>
  </si>
  <si>
    <t>DREHORTE</t>
  </si>
  <si>
    <t>ÖSTERREICH: Bundesländer</t>
  </si>
  <si>
    <t>EU: Ländername/n</t>
  </si>
  <si>
    <t>AUSLAND: Ländername/n</t>
  </si>
  <si>
    <t xml:space="preserve">NAME COPRODUKTION </t>
  </si>
  <si>
    <t>ANSCHRIFT Filmproduktion ÖSTERREICH</t>
  </si>
  <si>
    <t>ANSCHRIFT COPRODUKTION</t>
  </si>
  <si>
    <t>BANKDATEN Filmproduktion ÖSTERREICH</t>
  </si>
  <si>
    <t>NAME FILMPRODUKTIONSFIRMA</t>
  </si>
  <si>
    <t>Dokumentarfilm</t>
  </si>
  <si>
    <t>Eigentum</t>
  </si>
  <si>
    <t>Zutreffendes ankreuzen</t>
  </si>
  <si>
    <t>BMKOES - Herstellung</t>
  </si>
  <si>
    <t>GREEN FILMING Kosteneinsparung</t>
  </si>
  <si>
    <t>Befüllung nur, wenn zutreffend.
Informationsblatt lesen.</t>
  </si>
  <si>
    <t>Green Filming
(GF)
Kosten-
einsparung</t>
  </si>
  <si>
    <t>GF</t>
  </si>
  <si>
    <t>8</t>
  </si>
  <si>
    <t>9</t>
  </si>
  <si>
    <t xml:space="preserve">10 </t>
  </si>
  <si>
    <t xml:space="preserve"> 7</t>
  </si>
  <si>
    <t>6</t>
  </si>
  <si>
    <t>5</t>
  </si>
  <si>
    <t>4</t>
  </si>
  <si>
    <t>3</t>
  </si>
  <si>
    <t>2</t>
  </si>
  <si>
    <t>1</t>
  </si>
  <si>
    <t>LOHNNEBENKOSTEN</t>
  </si>
  <si>
    <t>Gage</t>
  </si>
  <si>
    <t>Prod. Ö</t>
  </si>
  <si>
    <t>Lfd. Bezüge</t>
  </si>
  <si>
    <t>Summe Lohnnebenkosten Stab</t>
  </si>
  <si>
    <t>UEL lfd</t>
  </si>
  <si>
    <t>Beleuchter:in 1</t>
  </si>
  <si>
    <t>Beleuchter:in 2</t>
  </si>
  <si>
    <t>Beleuchter:in 3</t>
  </si>
  <si>
    <t>Drehbühnenhelfer:in</t>
  </si>
  <si>
    <t>Geräuschemacher:in</t>
  </si>
  <si>
    <t>GESAMTSUMME: Gagen, Löhne, Honorare</t>
  </si>
  <si>
    <t>GESAMTSUMME Bild- und Tonaufnahme</t>
  </si>
  <si>
    <t>GESAMTSUMME Schnitt, Synchronisation, Mischung</t>
  </si>
  <si>
    <t>GESAMTSUMME Bild- u. Ton, Bearbeitung</t>
  </si>
  <si>
    <t>Reise-, Beförderungs- und Transportkosten</t>
  </si>
  <si>
    <t>GESAMTSUMME Reise-, Beförderungs- u. Transportkosten</t>
  </si>
  <si>
    <t>GESAMTSUMME allgemeine Kosten</t>
  </si>
  <si>
    <t>Lizenzgebühren Umweltzeichenzertifizierung
(Lt. Produktionskriterien der Umweltzeichen Richtlinie 
Green Producing in Film und Fernsehen - ZU 76)</t>
  </si>
  <si>
    <t>GESAMTSUMME  Vorkosten</t>
  </si>
  <si>
    <t>GESAMTSUMME Nutzungsrechte</t>
  </si>
  <si>
    <t>Summe Stab Produktion</t>
  </si>
  <si>
    <t>Summe Lohnnebenkosten Schauspieler</t>
  </si>
  <si>
    <t>GESAMTSUMME Ausstattung</t>
  </si>
  <si>
    <t>Bild- u. Ton, Bearbeitung</t>
  </si>
  <si>
    <t>GESAMTSUMME Versicherungen</t>
  </si>
  <si>
    <r>
      <t xml:space="preserve">Konzept   </t>
    </r>
    <r>
      <rPr>
        <sz val="10"/>
        <rFont val="Calibri"/>
        <family val="2"/>
        <scheme val="minor"/>
      </rPr>
      <t xml:space="preserve">  </t>
    </r>
    <r>
      <rPr>
        <sz val="10"/>
        <color rgb="FFC00000"/>
        <rFont val="Calibri"/>
        <family val="2"/>
        <scheme val="minor"/>
      </rPr>
      <t>(siehe Blatt Richtsätze)</t>
    </r>
  </si>
  <si>
    <r>
      <t xml:space="preserve">Drehbuch </t>
    </r>
    <r>
      <rPr>
        <sz val="10"/>
        <color rgb="FFC00000"/>
        <rFont val="Calibri"/>
        <family val="2"/>
        <scheme val="minor"/>
      </rPr>
      <t xml:space="preserve"> (siehe Blatt Richtsätze)</t>
    </r>
  </si>
  <si>
    <r>
      <rPr>
        <b/>
        <u/>
        <sz val="10"/>
        <rFont val="Calibri"/>
        <family val="2"/>
        <scheme val="minor"/>
      </rPr>
      <t xml:space="preserve">beantragte u. noch zu beantragende </t>
    </r>
    <r>
      <rPr>
        <b/>
        <sz val="10"/>
        <rFont val="Calibri"/>
        <family val="2"/>
        <scheme val="minor"/>
      </rPr>
      <t xml:space="preserve">
Förderungen</t>
    </r>
  </si>
  <si>
    <r>
      <rPr>
        <b/>
        <u/>
        <sz val="10"/>
        <color rgb="FF0000FF"/>
        <rFont val="Calibri"/>
        <family val="2"/>
        <scheme val="minor"/>
      </rPr>
      <t>schriftlich zugesagte</t>
    </r>
    <r>
      <rPr>
        <b/>
        <sz val="10"/>
        <rFont val="Calibri"/>
        <family val="2"/>
        <scheme val="minor"/>
      </rPr>
      <t xml:space="preserve"> Förderungen</t>
    </r>
  </si>
  <si>
    <t xml:space="preserve">*) in Blatt 4D auszufüllen </t>
  </si>
  <si>
    <r>
      <t>Tages- u. Übernachtungsgelder</t>
    </r>
    <r>
      <rPr>
        <sz val="12"/>
        <color rgb="FFC00000"/>
        <rFont val="Calibri"/>
        <family val="2"/>
        <scheme val="minor"/>
      </rPr>
      <t>*)</t>
    </r>
  </si>
  <si>
    <r>
      <t>Beförderungs- und Transportkosten</t>
    </r>
    <r>
      <rPr>
        <sz val="12"/>
        <color rgb="FFC00000"/>
        <rFont val="Calibri"/>
        <family val="2"/>
        <scheme val="minor"/>
      </rPr>
      <t>*)</t>
    </r>
  </si>
  <si>
    <r>
      <t>Fahrtkosten</t>
    </r>
    <r>
      <rPr>
        <sz val="12"/>
        <color rgb="FFC00000"/>
        <rFont val="Calibri"/>
        <family val="2"/>
        <scheme val="minor"/>
      </rPr>
      <t>*)</t>
    </r>
  </si>
  <si>
    <r>
      <t>Filmbearbeitung u. Drehmaterial -</t>
    </r>
    <r>
      <rPr>
        <sz val="12"/>
        <color rgb="FFC00000"/>
        <rFont val="Calibri"/>
        <family val="2"/>
        <scheme val="minor"/>
      </rPr>
      <t xml:space="preserve"> in Blatt 4C auszufüllen</t>
    </r>
  </si>
  <si>
    <r>
      <rPr>
        <b/>
        <sz val="12"/>
        <color rgb="FF0000FF"/>
        <rFont val="Calibri"/>
        <family val="2"/>
        <scheme val="minor"/>
      </rPr>
      <t>SCHAUSPIELER:INNEN Vor- u. Zuname</t>
    </r>
    <r>
      <rPr>
        <b/>
        <sz val="12"/>
        <rFont val="Calibri"/>
        <family val="2"/>
        <scheme val="minor"/>
      </rPr>
      <t xml:space="preserve">
Vor- u. Zuname Darsteller:in</t>
    </r>
  </si>
  <si>
    <t>GREEN
FILMING (GF)
Kosten-
einsparung</t>
  </si>
  <si>
    <t>ZW-K 2. Rate
bzw. Abrechnung</t>
  </si>
  <si>
    <t>Automatischer Übertrag in Blatt 4</t>
  </si>
  <si>
    <r>
      <t>GESAMTSUMME Filmbearbeitung u. Drehmaterial</t>
    </r>
    <r>
      <rPr>
        <sz val="11"/>
        <color rgb="FFC00000"/>
        <rFont val="Calibri"/>
        <family val="2"/>
        <scheme val="minor"/>
      </rPr>
      <t/>
    </r>
  </si>
  <si>
    <t xml:space="preserve">GREEN
FILMING (GF)
Mehr-
kosten
</t>
  </si>
  <si>
    <t>Tage/
Wochen</t>
  </si>
  <si>
    <t>GESAMTSUMME Fahrt-, Reise-  u. Transportkosten</t>
  </si>
  <si>
    <t>Summe Beförderungs- u. Transportkosten</t>
  </si>
  <si>
    <t>https://www.lafc.at/news/?ggid=3&amp;aid=599&amp;cp=0&amp;jahr=2020&amp;region=0</t>
  </si>
  <si>
    <t>Lohnnebenkosten - STAB</t>
  </si>
  <si>
    <t>Übertrag von Blatt 4A</t>
  </si>
  <si>
    <t>U-Bahn-Abgabe</t>
  </si>
  <si>
    <t>Laufende Bezüge</t>
  </si>
  <si>
    <t>SV - DGA laufende Bezüge</t>
  </si>
  <si>
    <t>MV-Beitrag</t>
  </si>
  <si>
    <t>SV - UEL laufend</t>
  </si>
  <si>
    <t>UEL laufend</t>
  </si>
  <si>
    <r>
      <rPr>
        <b/>
        <sz val="12"/>
        <color rgb="FF0000FF"/>
        <rFont val="Calibri"/>
        <family val="2"/>
        <scheme val="minor"/>
      </rPr>
      <t xml:space="preserve">Schauspieler:innen  </t>
    </r>
    <r>
      <rPr>
        <sz val="12"/>
        <rFont val="Calibri"/>
        <family val="2"/>
        <scheme val="minor"/>
      </rPr>
      <t xml:space="preserve">  - </t>
    </r>
    <r>
      <rPr>
        <sz val="10"/>
        <color rgb="FFC00000"/>
        <rFont val="Calibri"/>
        <family val="2"/>
        <scheme val="minor"/>
      </rPr>
      <t xml:space="preserve"> in Blatt 4B auszufüllen</t>
    </r>
  </si>
  <si>
    <r>
      <rPr>
        <b/>
        <sz val="12"/>
        <color rgb="FF0000FF"/>
        <rFont val="Calibri"/>
        <family val="2"/>
        <scheme val="minor"/>
      </rPr>
      <t>Statist:innen</t>
    </r>
    <r>
      <rPr>
        <sz val="12"/>
        <color rgb="FF0000FF"/>
        <rFont val="Calibri"/>
        <family val="2"/>
        <scheme val="minor"/>
      </rPr>
      <t xml:space="preserve">       </t>
    </r>
    <r>
      <rPr>
        <sz val="12"/>
        <rFont val="Calibri"/>
        <family val="2"/>
        <scheme val="minor"/>
      </rPr>
      <t xml:space="preserve">         </t>
    </r>
    <r>
      <rPr>
        <sz val="10"/>
        <rFont val="Calibri"/>
        <family val="2"/>
        <scheme val="minor"/>
      </rPr>
      <t xml:space="preserve">-  </t>
    </r>
    <r>
      <rPr>
        <sz val="10"/>
        <color rgb="FFC00000"/>
        <rFont val="Calibri"/>
        <family val="2"/>
        <scheme val="minor"/>
      </rPr>
      <t>in Blatt 4B auszufüllen</t>
    </r>
  </si>
  <si>
    <t xml:space="preserve">Green Filming
(GF)
Mehr-
kosten
</t>
  </si>
  <si>
    <t>NETTO
Miete/Kosten</t>
  </si>
  <si>
    <r>
      <rPr>
        <b/>
        <sz val="16"/>
        <color rgb="FF0000FF"/>
        <rFont val="Calibri"/>
        <family val="2"/>
        <scheme val="minor"/>
      </rPr>
      <t>Blatt 4</t>
    </r>
    <r>
      <rPr>
        <b/>
        <sz val="16"/>
        <rFont val="Calibri"/>
        <family val="2"/>
        <scheme val="minor"/>
      </rPr>
      <t xml:space="preserve">    </t>
    </r>
    <r>
      <rPr>
        <b/>
        <sz val="18"/>
        <rFont val="Calibri"/>
        <family val="2"/>
        <scheme val="minor"/>
      </rPr>
      <t>KALKULATION DETAIL</t>
    </r>
  </si>
  <si>
    <r>
      <rPr>
        <b/>
        <sz val="14"/>
        <color rgb="FF0000FF"/>
        <rFont val="Calibri"/>
        <family val="2"/>
        <scheme val="minor"/>
      </rPr>
      <t>Blatt 4C</t>
    </r>
    <r>
      <rPr>
        <b/>
        <sz val="14"/>
        <color theme="1"/>
        <rFont val="Calibri"/>
        <family val="2"/>
        <scheme val="minor"/>
      </rPr>
      <t xml:space="preserve">  </t>
    </r>
    <r>
      <rPr>
        <b/>
        <sz val="18"/>
        <color theme="1"/>
        <rFont val="Calibri"/>
        <family val="2"/>
        <scheme val="minor"/>
      </rPr>
      <t xml:space="preserve"> Filmbearbeitung u. Drehmaterial</t>
    </r>
  </si>
  <si>
    <r>
      <rPr>
        <b/>
        <sz val="12"/>
        <color rgb="FF0000FF"/>
        <rFont val="Calibri"/>
        <family val="2"/>
        <scheme val="minor"/>
      </rPr>
      <t>Blatt 4D</t>
    </r>
    <r>
      <rPr>
        <b/>
        <sz val="14"/>
        <color rgb="FF0000FF"/>
        <rFont val="Calibri"/>
        <family val="2"/>
        <scheme val="minor"/>
      </rPr>
      <t xml:space="preserve">   </t>
    </r>
    <r>
      <rPr>
        <b/>
        <sz val="18"/>
        <rFont val="Calibri"/>
        <family val="2"/>
        <scheme val="minor"/>
      </rPr>
      <t>Fahrt-, Reise- u. Transportkosten</t>
    </r>
  </si>
  <si>
    <r>
      <t xml:space="preserve">Genauer Name FÖRDERGEBER/SPONSOREN
</t>
    </r>
    <r>
      <rPr>
        <sz val="10"/>
        <color rgb="FFC00000"/>
        <rFont val="Calibri"/>
        <family val="2"/>
        <scheme val="minor"/>
      </rPr>
      <t xml:space="preserve">Die Finanzierung ist erst geschlossen, wenn alle </t>
    </r>
    <r>
      <rPr>
        <u/>
        <sz val="10"/>
        <color rgb="FFC00000"/>
        <rFont val="Calibri"/>
        <family val="2"/>
        <scheme val="minor"/>
      </rPr>
      <t>schriftlichen</t>
    </r>
    <r>
      <rPr>
        <sz val="10"/>
        <color rgb="FFC00000"/>
        <rFont val="Calibri"/>
        <family val="2"/>
        <scheme val="minor"/>
      </rPr>
      <t xml:space="preserve"> Zusagen (gesammelt) vorgelegt wurden.</t>
    </r>
  </si>
  <si>
    <t>Fördersumme</t>
  </si>
  <si>
    <t>Anteil Fertigungsgemeinkosten (FGK)</t>
  </si>
  <si>
    <t>Nur Zutreffendes ankreuzen (keine Mehrfachnennungen)</t>
  </si>
  <si>
    <r>
      <rPr>
        <b/>
        <sz val="12"/>
        <rFont val="Calibri"/>
        <family val="2"/>
        <scheme val="minor"/>
      </rPr>
      <t>Filmlänge geplant/Minuten</t>
    </r>
    <r>
      <rPr>
        <sz val="12"/>
        <rFont val="Calibri"/>
        <family val="2"/>
        <scheme val="minor"/>
      </rPr>
      <t xml:space="preserve"> </t>
    </r>
    <r>
      <rPr>
        <sz val="10"/>
        <color rgb="FFC00000"/>
        <rFont val="Calibri"/>
        <family val="2"/>
        <scheme val="minor"/>
      </rPr>
      <t>(Automatischer Übertrag Blatt in 4C)</t>
    </r>
  </si>
  <si>
    <t>Kalkulation</t>
  </si>
  <si>
    <t>Fotomaterial, Kopien</t>
  </si>
  <si>
    <t>Meter/Anzahl
/Minuten</t>
  </si>
  <si>
    <t>Filmlänge</t>
  </si>
  <si>
    <r>
      <t>Blatt 4B</t>
    </r>
    <r>
      <rPr>
        <b/>
        <sz val="16"/>
        <color rgb="FF0000FF"/>
        <rFont val="Calibri"/>
        <family val="2"/>
        <scheme val="minor"/>
      </rPr>
      <t xml:space="preserve"> 
</t>
    </r>
    <r>
      <rPr>
        <b/>
        <sz val="18"/>
        <rFont val="Calibri"/>
        <family val="2"/>
        <scheme val="minor"/>
      </rPr>
      <t>GAGEN</t>
    </r>
    <r>
      <rPr>
        <b/>
        <sz val="18"/>
        <color rgb="FF0000FF"/>
        <rFont val="Calibri"/>
        <family val="2"/>
        <scheme val="minor"/>
      </rPr>
      <t xml:space="preserve">
</t>
    </r>
    <r>
      <rPr>
        <b/>
        <sz val="18"/>
        <rFont val="Calibri"/>
        <family val="2"/>
        <scheme val="minor"/>
      </rPr>
      <t>SCHAUSPIELER:INNEN - DARSTELLER:INNEN - STATIST:INNEN</t>
    </r>
    <r>
      <rPr>
        <b/>
        <sz val="18"/>
        <color rgb="FF0000FF"/>
        <rFont val="Calibri"/>
        <family val="2"/>
        <scheme val="minor"/>
      </rPr>
      <t xml:space="preserve">
</t>
    </r>
    <r>
      <rPr>
        <sz val="10"/>
        <color rgb="FFC00000"/>
        <rFont val="Calibri"/>
        <family val="2"/>
        <scheme val="minor"/>
      </rPr>
      <t>AUTOMATISCHER Übertrag in Blatt 4</t>
    </r>
  </si>
  <si>
    <t>Gesamtsumme Gagen</t>
  </si>
  <si>
    <r>
      <rPr>
        <sz val="12"/>
        <rFont val="Calibri"/>
        <family val="2"/>
        <scheme val="minor"/>
      </rPr>
      <t xml:space="preserve">Angabe der bisherigen Ausgaben 
 f. Abruf 2. Rate (ZW-K)
</t>
    </r>
    <r>
      <rPr>
        <u/>
        <sz val="12"/>
        <rFont val="Calibri"/>
        <family val="2"/>
        <scheme val="minor"/>
      </rPr>
      <t>ODER</t>
    </r>
    <r>
      <rPr>
        <sz val="12"/>
        <rFont val="Calibri"/>
        <family val="2"/>
        <scheme val="minor"/>
      </rPr>
      <t xml:space="preserve">
Angabe aller Ausgaben
f. ENDABRECHNUNG.</t>
    </r>
    <r>
      <rPr>
        <sz val="12"/>
        <color rgb="FFC00000"/>
        <rFont val="Calibri"/>
        <family val="2"/>
        <scheme val="minor"/>
      </rPr>
      <t xml:space="preserve">
Automatischer Übertrag
in Blatt 3</t>
    </r>
  </si>
  <si>
    <r>
      <rPr>
        <sz val="8"/>
        <rFont val="Calibri"/>
        <family val="2"/>
        <scheme val="minor"/>
      </rPr>
      <t>%-Angabe des</t>
    </r>
    <r>
      <rPr>
        <sz val="10"/>
        <rFont val="Calibri"/>
        <family val="2"/>
        <scheme val="minor"/>
      </rPr>
      <t xml:space="preserve">
</t>
    </r>
    <r>
      <rPr>
        <sz val="8"/>
        <rFont val="Calibri"/>
        <family val="2"/>
        <scheme val="minor"/>
      </rPr>
      <t xml:space="preserve">verwendeten Materials
eintragen.
</t>
    </r>
    <r>
      <rPr>
        <sz val="8"/>
        <color rgb="FFC00000"/>
        <rFont val="Calibri"/>
        <family val="2"/>
        <scheme val="minor"/>
      </rPr>
      <t>Nicht verwendete Zellen müssen auf 0% gestellt bleiben</t>
    </r>
  </si>
  <si>
    <t>Auto/Flug/Bahn DETAIL</t>
  </si>
  <si>
    <r>
      <t>Filmmaterial</t>
    </r>
    <r>
      <rPr>
        <b/>
        <sz val="11"/>
        <color rgb="FFC00000"/>
        <rFont val="Calibri"/>
        <family val="2"/>
        <scheme val="minor"/>
      </rPr>
      <t xml:space="preserve"> </t>
    </r>
  </si>
  <si>
    <t>Summe Postproduktion</t>
  </si>
  <si>
    <t>Summe Kopierwerk</t>
  </si>
  <si>
    <t>Summe Video- und/oder Tonmaterial Bänder</t>
  </si>
  <si>
    <t>Video- und/oder Tonmaterial
Bänder</t>
  </si>
  <si>
    <r>
      <rPr>
        <sz val="10"/>
        <color rgb="FFC00000"/>
        <rFont val="Calibri"/>
        <family val="2"/>
        <scheme val="minor"/>
      </rPr>
      <t xml:space="preserve">Nicht Zutreffendes LÖSCHEN - </t>
    </r>
    <r>
      <rPr>
        <b/>
        <sz val="10"/>
        <color rgb="FFC00000"/>
        <rFont val="Calibri"/>
        <family val="2"/>
        <scheme val="minor"/>
      </rPr>
      <t xml:space="preserve"> Format:</t>
    </r>
  </si>
  <si>
    <t xml:space="preserve">Tonsystem:
</t>
  </si>
  <si>
    <t xml:space="preserve">Videosystem:
</t>
  </si>
  <si>
    <r>
      <rPr>
        <b/>
        <sz val="12"/>
        <rFont val="Calibri"/>
        <family val="2"/>
        <scheme val="minor"/>
      </rPr>
      <t>REISEZIEL - Flüge</t>
    </r>
    <r>
      <rPr>
        <b/>
        <sz val="12"/>
        <color rgb="FFFF0000"/>
        <rFont val="Calibri"/>
        <family val="2"/>
        <scheme val="minor"/>
      </rPr>
      <t xml:space="preserve">
</t>
    </r>
    <r>
      <rPr>
        <sz val="12"/>
        <color theme="9" tint="-0.249977111117893"/>
        <rFont val="Calibri"/>
        <family val="2"/>
        <scheme val="minor"/>
      </rPr>
      <t xml:space="preserve">Kompensationszahlungen Flüge bitte in Blatt 4 unter Green Filming Mehrkosten eintragen!      </t>
    </r>
    <r>
      <rPr>
        <sz val="12"/>
        <color rgb="FFC00000"/>
        <rFont val="Calibri"/>
        <family val="2"/>
        <scheme val="minor"/>
      </rPr>
      <t xml:space="preserve">   </t>
    </r>
  </si>
  <si>
    <t>hier eintragen (zB Kodak):</t>
  </si>
  <si>
    <t>Wenn kein Betrag eingegeben ist, muss der Wert 0 eintragen sein</t>
  </si>
  <si>
    <r>
      <t xml:space="preserve">STAB </t>
    </r>
    <r>
      <rPr>
        <sz val="8"/>
        <color rgb="FFC00000"/>
        <rFont val="Calibri"/>
        <family val="2"/>
        <scheme val="minor"/>
      </rPr>
      <t>(Vor- und Zuname oder N.N. angeben)</t>
    </r>
  </si>
  <si>
    <t>SV Höchstbeitrags-
grundlage
aufende Bezüge</t>
  </si>
  <si>
    <t>SV Höchstbeitrags-
grundlage Sonder-
zahlungen</t>
  </si>
  <si>
    <t>Höchstbetrag
laufend</t>
  </si>
  <si>
    <t xml:space="preserve">Höchstbetrag
Sonderzahlung </t>
  </si>
  <si>
    <t>monatlich</t>
  </si>
  <si>
    <t>DA-Sozialversicherung Prozent</t>
  </si>
  <si>
    <t>wöchentlich</t>
  </si>
  <si>
    <t>täglich</t>
  </si>
  <si>
    <t>GREEN FILMING           Mehrkosten</t>
  </si>
  <si>
    <t>Herstellungsleitung I 1)</t>
  </si>
  <si>
    <t>Herstellungsleitung II 2)</t>
  </si>
  <si>
    <t>Produktionsleitung 1)</t>
  </si>
  <si>
    <t>Produktionsleitung 2)</t>
  </si>
  <si>
    <t>1. Aufnahmeleitung 1)</t>
  </si>
  <si>
    <t>1. Aufnahmeleitung 2)</t>
  </si>
  <si>
    <t>Musikaufnahmeleitung</t>
  </si>
  <si>
    <t>Continuity/Script (Script Supervisor)</t>
  </si>
  <si>
    <t>Kamera I 1)</t>
  </si>
  <si>
    <t>Kamera II 2)</t>
  </si>
  <si>
    <t>Kamera III 3)</t>
  </si>
  <si>
    <t>Kamera im Verbund</t>
  </si>
  <si>
    <t>1. Kameraassistenz</t>
  </si>
  <si>
    <t>2. Kameraassistenz</t>
  </si>
  <si>
    <t>Schwenker (Operator)</t>
  </si>
  <si>
    <t>Editor (Schnitt)</t>
  </si>
  <si>
    <t>Ton I 4)</t>
  </si>
  <si>
    <t>Medienfachkraft 5)</t>
  </si>
  <si>
    <t>Filmaushilfskraft 6)</t>
  </si>
  <si>
    <t>https://www.umweltzeichen.at/de/produkte/filmproduktion/klimaschutz-beim-film</t>
  </si>
  <si>
    <t>BMKÖS, Abt. FILM</t>
  </si>
  <si>
    <t>Ort, Datum</t>
  </si>
  <si>
    <t>VOR- u. NACHname des GFC</t>
  </si>
  <si>
    <t>Aus-/Weiterbildungsprogramm des GFC</t>
  </si>
  <si>
    <t xml:space="preserve">Angaben zum  filmspezifischen CO₂-RECHNER </t>
  </si>
  <si>
    <t>Bezeichnung</t>
  </si>
  <si>
    <t>Anbieter</t>
  </si>
  <si>
    <t>SOLL-Daten &amp; IST-Daten der CO₂- Emissionen</t>
  </si>
  <si>
    <t>VOR- u. NACHname Produzent:in</t>
  </si>
  <si>
    <r>
      <rPr>
        <sz val="12"/>
        <color theme="1"/>
        <rFont val="Calibri"/>
        <family val="2"/>
        <scheme val="minor"/>
      </rPr>
      <t>Angaben zum  filmspezifischen</t>
    </r>
    <r>
      <rPr>
        <sz val="12"/>
        <color rgb="FF0000FF"/>
        <rFont val="Calibri"/>
        <family val="2"/>
        <scheme val="minor"/>
      </rPr>
      <t xml:space="preserve"> </t>
    </r>
    <r>
      <rPr>
        <b/>
        <sz val="12"/>
        <rFont val="Calibri"/>
        <family val="2"/>
        <scheme val="minor"/>
      </rPr>
      <t>CO₂-RECHNER</t>
    </r>
    <r>
      <rPr>
        <b/>
        <sz val="12"/>
        <color theme="1"/>
        <rFont val="Calibri"/>
        <family val="2"/>
        <scheme val="minor"/>
      </rPr>
      <t xml:space="preserve"> </t>
    </r>
  </si>
  <si>
    <r>
      <t xml:space="preserve">Jede Änderung in der Kalkulation ist dem BMKÖS </t>
    </r>
    <r>
      <rPr>
        <b/>
        <sz val="12"/>
        <rFont val="Calibri"/>
        <family val="2"/>
        <scheme val="minor"/>
      </rPr>
      <t>unverzüglich</t>
    </r>
    <r>
      <rPr>
        <sz val="12"/>
        <rFont val="Calibri"/>
        <family val="2"/>
        <scheme val="minor"/>
      </rPr>
      <t xml:space="preserve"> schriftlich mitzuteilen.</t>
    </r>
  </si>
  <si>
    <t>Sektion IV – Kunst und Kultur Abteilung Film</t>
  </si>
  <si>
    <t>Einreichunterlagen BMKÖS, Abt. FILM</t>
  </si>
  <si>
    <t>GF
Mehrkosten</t>
  </si>
  <si>
    <t>GF
Einsparung</t>
  </si>
  <si>
    <t>Organisation</t>
  </si>
  <si>
    <t>Übersetzer</t>
  </si>
  <si>
    <t>Mischung und Sounddesign</t>
  </si>
  <si>
    <r>
      <rPr>
        <b/>
        <sz val="12"/>
        <rFont val="Calibri"/>
        <family val="2"/>
        <scheme val="minor"/>
      </rPr>
      <t>EIN</t>
    </r>
    <r>
      <rPr>
        <sz val="12"/>
        <rFont val="Calibri"/>
        <family val="2"/>
        <scheme val="minor"/>
      </rPr>
      <t xml:space="preserve"> DCDM </t>
    </r>
    <r>
      <rPr>
        <u/>
        <sz val="12"/>
        <rFont val="Calibri"/>
        <family val="2"/>
        <scheme val="minor"/>
      </rPr>
      <t>UND</t>
    </r>
    <r>
      <rPr>
        <sz val="12"/>
        <rFont val="Calibri"/>
        <family val="2"/>
        <scheme val="minor"/>
      </rPr>
      <t xml:space="preserve"> </t>
    </r>
    <r>
      <rPr>
        <b/>
        <sz val="12"/>
        <rFont val="Calibri"/>
        <family val="2"/>
        <scheme val="minor"/>
      </rPr>
      <t>EINE</t>
    </r>
    <r>
      <rPr>
        <sz val="12"/>
        <rFont val="Calibri"/>
        <family val="2"/>
        <scheme val="minor"/>
      </rPr>
      <t xml:space="preserve"> DCP</t>
    </r>
    <r>
      <rPr>
        <sz val="12"/>
        <color rgb="FFC00000"/>
        <rFont val="Calibri"/>
        <family val="2"/>
        <scheme val="minor"/>
      </rPr>
      <t xml:space="preserve"> </t>
    </r>
    <r>
      <rPr>
        <sz val="10"/>
        <color rgb="FFC00000"/>
        <rFont val="Calibri"/>
        <family val="2"/>
        <scheme val="minor"/>
      </rPr>
      <t>(der Abrechnung beizulegen)</t>
    </r>
    <r>
      <rPr>
        <sz val="10"/>
        <rFont val="Calibri"/>
        <family val="2"/>
        <scheme val="minor"/>
      </rPr>
      <t xml:space="preserve">
</t>
    </r>
    <r>
      <rPr>
        <sz val="10"/>
        <color rgb="FFC00000"/>
        <rFont val="Calibri"/>
        <family val="2"/>
        <scheme val="minor"/>
      </rPr>
      <t>Weitere Formate können erst mit Verbreitungsförderung beantragt werden.</t>
    </r>
  </si>
  <si>
    <r>
      <t xml:space="preserve">Endformat - </t>
    </r>
    <r>
      <rPr>
        <sz val="12"/>
        <rFont val="Calibri"/>
        <family val="2"/>
        <scheme val="minor"/>
      </rPr>
      <t xml:space="preserve">  Ist eine DCP </t>
    </r>
    <r>
      <rPr>
        <b/>
        <u/>
        <sz val="12"/>
        <rFont val="Calibri"/>
        <family val="2"/>
        <scheme val="minor"/>
      </rPr>
      <t>UND</t>
    </r>
    <r>
      <rPr>
        <sz val="12"/>
        <rFont val="Calibri"/>
        <family val="2"/>
        <scheme val="minor"/>
      </rPr>
      <t xml:space="preserve"> ein DCDM</t>
    </r>
  </si>
  <si>
    <t>Weitere DCP-Kopien sind im Rahmen der Förderung der Festivalteilnahmen oder der Verbreitung - je nach begründetem Bedarf - zB für internationle Festivals mit engl. Untertitelung - zu beantragen.</t>
  </si>
  <si>
    <r>
      <t xml:space="preserve">Schnittplatz - </t>
    </r>
    <r>
      <rPr>
        <sz val="12"/>
        <rFont val="Calibri"/>
        <family val="2"/>
        <scheme val="minor"/>
      </rPr>
      <t xml:space="preserve"> die Wochenmiete für den Schnittplatz ist mit</t>
    </r>
    <r>
      <rPr>
        <b/>
        <sz val="12"/>
        <rFont val="Calibri"/>
        <family val="2"/>
        <scheme val="minor"/>
      </rPr>
      <t xml:space="preserve"> max. EUR 1.000</t>
    </r>
    <r>
      <rPr>
        <sz val="12"/>
        <rFont val="Calibri"/>
        <family val="2"/>
        <scheme val="minor"/>
      </rPr>
      <t xml:space="preserve"> limitiert.</t>
    </r>
  </si>
  <si>
    <t>Kontrollsummen:</t>
  </si>
  <si>
    <t>Architektekt:in Vor- u. Nachname:
..</t>
  </si>
  <si>
    <t>Choreograf:in Vor- u. Nachname:
..</t>
  </si>
  <si>
    <t>Grafiker:in Vor- u. Nachname:
..</t>
  </si>
  <si>
    <t>Kostümbildner:in Vor- u. Nachname:
..</t>
  </si>
  <si>
    <t xml:space="preserve">Rechtsberater:in Vor- u. Nachname:
.. </t>
  </si>
  <si>
    <t>Lampen  welche:
..
..
..</t>
  </si>
  <si>
    <r>
      <t xml:space="preserve">Green Film Consultant
</t>
    </r>
    <r>
      <rPr>
        <sz val="9"/>
        <color rgb="FFC00000"/>
        <rFont val="Calibri"/>
        <family val="2"/>
        <scheme val="minor"/>
      </rPr>
      <t>(Nachweis Weiterbildung beilegen)</t>
    </r>
  </si>
  <si>
    <t>EL u. RST u. Zusagen</t>
  </si>
  <si>
    <t>Summe EL u. RST u. anteilige FGK</t>
  </si>
  <si>
    <t xml:space="preserve"> Summe EL u. RST</t>
  </si>
  <si>
    <t>GREEN FILMING BEDARF</t>
  </si>
  <si>
    <t xml:space="preserve"> 1   Vorkosten</t>
  </si>
  <si>
    <t xml:space="preserve"> 2   Nutzungsrechte</t>
  </si>
  <si>
    <t xml:space="preserve"> 3   Gagen, Honorare</t>
  </si>
  <si>
    <t xml:space="preserve"> 4   Bild- und Tonaufnahme</t>
  </si>
  <si>
    <t xml:space="preserve"> 5   Ausstattung, Außenaufnahmen</t>
  </si>
  <si>
    <t xml:space="preserve"> 6   Schnitt, Synchronisation, Mischung</t>
  </si>
  <si>
    <t xml:space="preserve"> 7   Bild, Ton, Bearbeitung</t>
  </si>
  <si>
    <t xml:space="preserve"> 8   Versicherungen</t>
  </si>
  <si>
    <t xml:space="preserve"> 9   Fahrt-, Reise- u. Transportkosten</t>
  </si>
  <si>
    <t>10   Allgemeine Kosten</t>
  </si>
  <si>
    <r>
      <rPr>
        <b/>
        <sz val="18"/>
        <color rgb="FF0000FF"/>
        <rFont val="Calibri"/>
        <family val="2"/>
        <scheme val="minor"/>
      </rPr>
      <t xml:space="preserve">BLATT 3 </t>
    </r>
    <r>
      <rPr>
        <b/>
        <sz val="18"/>
        <color theme="1"/>
        <rFont val="Calibri"/>
        <family val="2"/>
        <scheme val="minor"/>
      </rPr>
      <t>KALKU</t>
    </r>
    <r>
      <rPr>
        <b/>
        <sz val="18"/>
        <rFont val="Calibri"/>
        <family val="2"/>
        <scheme val="minor"/>
      </rPr>
      <t xml:space="preserve">LATION BUDGET -  ZUSAMMENFASSUNG
</t>
    </r>
    <r>
      <rPr>
        <sz val="18"/>
        <rFont val="Calibri"/>
        <family val="2"/>
        <scheme val="minor"/>
      </rPr>
      <t>Filmproduktionsfirmen mit Anstellung u. Co-Produktion</t>
    </r>
    <r>
      <rPr>
        <sz val="12"/>
        <color rgb="FFC00000"/>
        <rFont val="Calibri"/>
        <family val="2"/>
        <scheme val="minor"/>
      </rPr>
      <t xml:space="preserve">
</t>
    </r>
    <r>
      <rPr>
        <sz val="10"/>
        <color rgb="FFC00000"/>
        <rFont val="Calibri"/>
        <family val="2"/>
        <scheme val="minor"/>
      </rPr>
      <t>WEISSE FELDER in allen Blättern: Zahlenfelder nach Bedarf befüllen,Textfelder ergänzen. Alle anderen Zellenfelder sind gesperrt (Formeln).</t>
    </r>
  </si>
  <si>
    <t>BMKÖS, Abt. FIlm</t>
  </si>
  <si>
    <r>
      <rPr>
        <sz val="10"/>
        <color rgb="FFC00000"/>
        <rFont val="Calibri"/>
        <family val="2"/>
        <scheme val="minor"/>
      </rPr>
      <t>Das Drehverhältnis besagt, wieviel vom aufgenommen Material im Film tatsächlich verwendet wird. (Automatischer Übertrag in Blatt 4C)</t>
    </r>
    <r>
      <rPr>
        <sz val="12"/>
        <rFont val="Calibri"/>
        <family val="2"/>
        <scheme val="minor"/>
      </rPr>
      <t xml:space="preserve">
</t>
    </r>
    <r>
      <rPr>
        <b/>
        <sz val="12"/>
        <rFont val="Calibri"/>
        <family val="2"/>
        <scheme val="minor"/>
      </rPr>
      <t>Drehverhältnis</t>
    </r>
    <r>
      <rPr>
        <sz val="14"/>
        <rFont val="Calibri"/>
        <family val="2"/>
        <scheme val="minor"/>
      </rPr>
      <t xml:space="preserve"> </t>
    </r>
    <r>
      <rPr>
        <b/>
        <sz val="14"/>
        <color rgb="FF0000FF"/>
        <rFont val="Calibri"/>
        <family val="2"/>
        <scheme val="minor"/>
      </rPr>
      <t xml:space="preserve">1 : </t>
    </r>
    <r>
      <rPr>
        <sz val="10"/>
        <color rgb="FFC00000"/>
        <rFont val="Calibri"/>
        <family val="2"/>
        <scheme val="minor"/>
      </rPr>
      <t/>
    </r>
  </si>
  <si>
    <t>Nettoherstellungskosten</t>
  </si>
  <si>
    <t>ÜBERSICHT KALKULATION NETTOHERSTELLUNGSKOSTEN</t>
  </si>
  <si>
    <t>Eigenleistung (Automatischer Übertrag von Blatt 4)</t>
  </si>
  <si>
    <r>
      <rPr>
        <b/>
        <sz val="12"/>
        <color rgb="FF0000FF"/>
        <rFont val="Calibri"/>
        <family val="2"/>
        <scheme val="minor"/>
      </rPr>
      <t xml:space="preserve">RÜCKSTELLUNGEN </t>
    </r>
    <r>
      <rPr>
        <sz val="12"/>
        <rFont val="Calibri"/>
        <family val="2"/>
        <scheme val="minor"/>
      </rPr>
      <t>(RST) (Automatischer Übertrag von Blatt 4)</t>
    </r>
  </si>
  <si>
    <t>Kontakt bei Fragen zur Einreichung 
Name u. Mobiltelefonnummer:</t>
  </si>
  <si>
    <r>
      <t xml:space="preserve">FILMTITEL:
</t>
    </r>
    <r>
      <rPr>
        <sz val="10"/>
        <rFont val="Calibri"/>
        <family val="2"/>
        <scheme val="minor"/>
      </rPr>
      <t>Änderungen des Filmtitels sind umgehend bekannt zugeben</t>
    </r>
    <r>
      <rPr>
        <sz val="12"/>
        <rFont val="Calibri"/>
        <family val="2"/>
        <scheme val="minor"/>
      </rPr>
      <t xml:space="preserve"> </t>
    </r>
  </si>
  <si>
    <r>
      <rPr>
        <b/>
        <sz val="12"/>
        <rFont val="Calibri"/>
        <family val="2"/>
        <scheme val="minor"/>
      </rPr>
      <t xml:space="preserve">Drehwochen </t>
    </r>
    <r>
      <rPr>
        <sz val="12"/>
        <rFont val="Calibri"/>
        <family val="2"/>
        <scheme val="minor"/>
      </rPr>
      <t xml:space="preserve">     </t>
    </r>
    <r>
      <rPr>
        <sz val="10"/>
        <rFont val="Calibri"/>
        <family val="2"/>
        <scheme val="minor"/>
      </rPr>
      <t xml:space="preserve"> (Automatischer Übertrag in Blatt 4C)</t>
    </r>
  </si>
  <si>
    <r>
      <rPr>
        <b/>
        <sz val="12"/>
        <rFont val="Calibri"/>
        <family val="2"/>
        <scheme val="minor"/>
      </rPr>
      <t>Schnittwochen</t>
    </r>
    <r>
      <rPr>
        <sz val="12"/>
        <rFont val="Calibri"/>
        <family val="2"/>
        <scheme val="minor"/>
      </rPr>
      <t xml:space="preserve">   </t>
    </r>
    <r>
      <rPr>
        <sz val="10"/>
        <rFont val="Calibri"/>
        <family val="2"/>
        <scheme val="minor"/>
      </rPr>
      <t>(Automatischer Übertrag in Blatt 4C)</t>
    </r>
  </si>
  <si>
    <r>
      <t xml:space="preserve">Datum der geplanten Fertigstellung des Projekts
</t>
    </r>
    <r>
      <rPr>
        <sz val="10"/>
        <rFont val="Calibri"/>
        <family val="2"/>
        <scheme val="minor"/>
      </rPr>
      <t>(Basis Abrechnungsfrist)</t>
    </r>
  </si>
  <si>
    <r>
      <rPr>
        <b/>
        <sz val="10"/>
        <color rgb="FFC00000"/>
        <rFont val="Calibri"/>
        <family val="2"/>
        <scheme val="minor"/>
      </rPr>
      <t>Kontrolle Differenz zu erbringende u. tatsächliche EL</t>
    </r>
    <r>
      <rPr>
        <sz val="10"/>
        <color rgb="FFC00000"/>
        <rFont val="Calibri"/>
        <family val="2"/>
        <scheme val="minor"/>
      </rPr>
      <t xml:space="preserve">
PLUS-Differenz: EL ok. MINUS-Differenz: ZUWENIG EL</t>
    </r>
  </si>
  <si>
    <r>
      <rPr>
        <b/>
        <sz val="10"/>
        <color rgb="FFC00000"/>
        <rFont val="Calibri"/>
        <family val="2"/>
        <scheme val="minor"/>
      </rPr>
      <t xml:space="preserve">Kontrolle Kostendeckung: </t>
    </r>
    <r>
      <rPr>
        <sz val="10"/>
        <color rgb="FFC00000"/>
        <rFont val="Calibri"/>
        <family val="2"/>
        <scheme val="minor"/>
      </rPr>
      <t>korrektes Resultat: "+/-0,00". 
Bei positivem Wert ist das Projekt "überfinanziert", 
bei negativem Wert fehlt genau dieser Betrag zur Finanzierungsschließung.</t>
    </r>
  </si>
  <si>
    <r>
      <t xml:space="preserve">Angabe der bisherigen Ausgaben 
 f. Abruf 2. Rate (ZW-K)
</t>
    </r>
    <r>
      <rPr>
        <b/>
        <u/>
        <sz val="10"/>
        <rFont val="Calibri"/>
        <family val="2"/>
        <scheme val="minor"/>
      </rPr>
      <t>ODER</t>
    </r>
    <r>
      <rPr>
        <b/>
        <sz val="10"/>
        <rFont val="Calibri"/>
        <family val="2"/>
        <scheme val="minor"/>
      </rPr>
      <t xml:space="preserve">
Angabe aller Ausgaben
f. ENDABRECHNUNG.
</t>
    </r>
    <r>
      <rPr>
        <sz val="10"/>
        <rFont val="Calibri"/>
        <family val="2"/>
        <scheme val="minor"/>
      </rPr>
      <t>Automatischer Übertrag
von Blatt 4</t>
    </r>
  </si>
  <si>
    <r>
      <rPr>
        <b/>
        <sz val="16"/>
        <color rgb="FF0000FF"/>
        <rFont val="Calibri"/>
        <family val="2"/>
        <scheme val="minor"/>
      </rPr>
      <t>ÜBERSICHT BUDGET FÖRDERUNGSGELDER</t>
    </r>
    <r>
      <rPr>
        <b/>
        <sz val="12"/>
        <rFont val="Calibri"/>
        <family val="2"/>
        <scheme val="minor"/>
      </rPr>
      <t xml:space="preserve">
</t>
    </r>
    <r>
      <rPr>
        <sz val="12"/>
        <rFont val="Calibri"/>
        <family val="2"/>
        <scheme val="minor"/>
      </rPr>
      <t>Die Finanzierung des Filmvorhabens besteht aus der Summe von Förderungen, Eigenleistung (EL) und Rückstellungen (RST)</t>
    </r>
    <r>
      <rPr>
        <sz val="10"/>
        <rFont val="Calibri"/>
        <family val="2"/>
        <scheme val="minor"/>
      </rPr>
      <t xml:space="preserve"> (Erklärung Blatt 1)</t>
    </r>
  </si>
  <si>
    <t>Informationen zu GREEN FILMING finden Sie auf folgenden Websites:</t>
  </si>
  <si>
    <t xml:space="preserve">https://www.lafc.at/news/?ggid=3&amp;aid=599&amp;cp=0&amp;jahr=2020&amp;region=0 </t>
  </si>
  <si>
    <r>
      <t xml:space="preserve">5A GREEN FILMING – Informationsblatt </t>
    </r>
    <r>
      <rPr>
        <b/>
        <sz val="12"/>
        <color rgb="FFC00000"/>
        <rFont val="Calibri"/>
        <family val="2"/>
        <scheme val="minor"/>
      </rPr>
      <t>(lesen sie diesen Text bitte sehr sorgfältig durch)</t>
    </r>
  </si>
  <si>
    <r>
      <t xml:space="preserve">Seit Anfang 2022 besteht die Verpflichtung, die </t>
    </r>
    <r>
      <rPr>
        <b/>
        <sz val="12"/>
        <color rgb="FF00B050"/>
        <rFont val="Calibri"/>
        <family val="2"/>
        <scheme val="minor"/>
      </rPr>
      <t>ökologisch nachhaltigen, produktionsbezogenen Maßnahmen laut Punkt 5 der Richtlinie UZ 76 Österreichisches Umweltzeichen „Green Producing in Film und Fernsehen"</t>
    </r>
    <r>
      <rPr>
        <sz val="12"/>
        <rFont val="Calibri"/>
        <family val="2"/>
        <scheme val="minor"/>
      </rPr>
      <t xml:space="preserve"> (in der geltenden Fassung) bei der Herstellung von Filmen zu berücksichtigen (siehe unten stehende Übersicht bzw. Web-Links). Die Zertifizierung eines Filmes mit dem Österreichischen Umweltzeichen ist keine Voraussetzung für eine Förderung.
</t>
    </r>
  </si>
  <si>
    <r>
      <t xml:space="preserve">Die Umweltzeichenrichtlinie schreibt die Nennung eines:einer </t>
    </r>
    <r>
      <rPr>
        <b/>
        <sz val="12"/>
        <color rgb="FF00B050"/>
        <rFont val="Calibri"/>
        <family val="2"/>
        <scheme val="minor"/>
      </rPr>
      <t>Green Producing Beauftragten/ Green Film Consultant</t>
    </r>
    <r>
      <rPr>
        <sz val="12"/>
        <rFont val="Calibri"/>
        <family val="2"/>
        <scheme val="minor"/>
      </rPr>
      <t xml:space="preserve"> vor, die:der das Filmvorhaben (wenn möglich inklusive Pre- und Postproduktion) begleitet und deren:dessen fachliche Qualifikation nachgewiesen werden muss. Das BMKÖS anerkennt derzeit die Weiterbildung zur:zum „Green Film Consultant Austria (GFCA)“ durch das LAFC-Evergreen Prisma oder eine gleichwertige andere Weiterbildung oder den Nachweis, bereits als Green Film Consultant gearbeitet zu haben. Es ist möglich, sowohl eine:einen firmeninterne:n, als auch eine:n externe:n Green Film Consultant einzusetzen. Kostenlose Weiterbildungskurse zum:zur Green Film Consultant werden laufend von der Lower Austrian Filmcommission (LAFC) angeboten (siehe unten stehender Web-Link).
</t>
    </r>
  </si>
  <si>
    <r>
      <t xml:space="preserve">Die Umweltzeichenrichtlinie sieht auch die Verwendung eines </t>
    </r>
    <r>
      <rPr>
        <b/>
        <sz val="12"/>
        <color rgb="FF00B050"/>
        <rFont val="Calibri"/>
        <family val="2"/>
        <scheme val="minor"/>
      </rPr>
      <t>filmspezifischen CO₂-Rechners</t>
    </r>
    <r>
      <rPr>
        <sz val="12"/>
        <rFont val="Calibri"/>
        <family val="2"/>
        <scheme val="minor"/>
      </rPr>
      <t xml:space="preserve"> verpflichtend vor. In der Planungsphase werden dabei die aktuellen CO₂-Emissionen, die u. a. durch Strom, Mobilität und Hotelübernachtungen des Teams, Catering, Ausstattung, etc. verursacht werden, als SOLL-Daten und nach Abschluss der Dreharbeiten als IST-Daten erfasst. Das BMKÖS empfiehlt die Verwendung des "CO₂-Rechner für FILM- und TV PRODUKTIONEN IN ÖSTERREICH" der LAFC (siehe unten stehender Web-Link).</t>
    </r>
  </si>
  <si>
    <r>
      <t xml:space="preserve">Die genannten Vorgaben der Umweltzeichenrichtlinie werden im BMKÖS durch die Einführung eines </t>
    </r>
    <r>
      <rPr>
        <b/>
        <sz val="12"/>
        <color rgb="FF00B050"/>
        <rFont val="Calibri"/>
        <family val="2"/>
        <scheme val="minor"/>
      </rPr>
      <t>GREEN COMMITMENTS</t>
    </r>
    <r>
      <rPr>
        <sz val="12"/>
        <rFont val="Calibri"/>
        <family val="2"/>
        <scheme val="minor"/>
      </rPr>
      <t xml:space="preserve"> (siehe </t>
    </r>
    <r>
      <rPr>
        <sz val="12"/>
        <color rgb="FF00B050"/>
        <rFont val="Calibri"/>
        <family val="2"/>
        <scheme val="minor"/>
      </rPr>
      <t>Blatt 5B</t>
    </r>
    <r>
      <rPr>
        <sz val="12"/>
        <rFont val="Calibri"/>
        <family val="2"/>
        <scheme val="minor"/>
      </rPr>
      <t xml:space="preserve">) bei der Einreichung des Förderungsantrages sowie durch die Abgabe eines Abschlussberichts </t>
    </r>
    <r>
      <rPr>
        <b/>
        <sz val="12"/>
        <color rgb="FF00B050"/>
        <rFont val="Calibri"/>
        <family val="2"/>
        <scheme val="minor"/>
      </rPr>
      <t>GREEN REPORTS</t>
    </r>
    <r>
      <rPr>
        <sz val="12"/>
        <rFont val="Calibri"/>
        <family val="2"/>
        <scheme val="minor"/>
      </rPr>
      <t xml:space="preserve"> (siehe </t>
    </r>
    <r>
      <rPr>
        <sz val="12"/>
        <color rgb="FF00B050"/>
        <rFont val="Calibri"/>
        <family val="2"/>
        <scheme val="minor"/>
      </rPr>
      <t>Blatt 5C</t>
    </r>
    <r>
      <rPr>
        <sz val="12"/>
        <rFont val="Calibri"/>
        <family val="2"/>
        <scheme val="minor"/>
      </rPr>
      <t>) bei der Abrechnung der Förderung umgesetzt.</t>
    </r>
  </si>
  <si>
    <r>
      <t xml:space="preserve">ÜBERSICHT zu den Produktionskriterien der Umweltzeichen Richtlinie </t>
    </r>
    <r>
      <rPr>
        <b/>
        <i/>
        <sz val="12"/>
        <color rgb="FF00B050"/>
        <rFont val="Calibri"/>
        <family val="2"/>
        <scheme val="minor"/>
      </rPr>
      <t>Green Producing in Film und Fernsehen (UZ 76):</t>
    </r>
  </si>
  <si>
    <r>
      <t xml:space="preserve">5C GREEN REPORT
</t>
    </r>
    <r>
      <rPr>
        <b/>
        <sz val="12"/>
        <color rgb="FFC00000"/>
        <rFont val="Calibri"/>
        <family val="2"/>
        <scheme val="minor"/>
      </rPr>
      <t>Bei Abrechnung der Herstellungsförderung vorzulegen</t>
    </r>
    <r>
      <rPr>
        <b/>
        <sz val="20"/>
        <rFont val="Calibri"/>
        <family val="2"/>
        <scheme val="minor"/>
      </rPr>
      <t xml:space="preserve">
</t>
    </r>
    <r>
      <rPr>
        <sz val="8"/>
        <color rgb="FFC00000"/>
        <rFont val="Calibri"/>
        <family val="2"/>
        <scheme val="minor"/>
      </rPr>
      <t>Achtung: Die Vorlage eines Zertifikats "Österreichisches Umweltzeichen" gem. UZ 76 (inklusive CO₂-SOLL-/IST-Berechnung) ersetzt den Green Report!</t>
    </r>
  </si>
  <si>
    <t xml:space="preserve">Name Förderungsnehmer:in (lt. Firmenbuchauszug oder Vereinsregisterauszug) </t>
  </si>
  <si>
    <t xml:space="preserve">Angaben zur:zum Green-Producing-Beauftragten/ GREEN FILM CONSULTANT:IN (GFC) </t>
  </si>
  <si>
    <t>Kosten des GFC</t>
  </si>
  <si>
    <t>Nachweis beizulegen als Anhang A</t>
  </si>
  <si>
    <r>
      <rPr>
        <b/>
        <sz val="12"/>
        <color theme="1"/>
        <rFont val="Calibri"/>
        <family val="2"/>
        <scheme val="minor"/>
      </rPr>
      <t xml:space="preserve">Kommentierter Maßnahmenkatalog des Pkt. 5 der </t>
    </r>
    <r>
      <rPr>
        <b/>
        <i/>
        <sz val="12"/>
        <color theme="1"/>
        <rFont val="Calibri"/>
        <family val="2"/>
        <scheme val="minor"/>
      </rPr>
      <t>UZ 76 Green Producing in Film und Fernsehen:</t>
    </r>
    <r>
      <rPr>
        <i/>
        <sz val="12"/>
        <color theme="1"/>
        <rFont val="Calibri"/>
        <family val="2"/>
        <scheme val="minor"/>
      </rPr>
      <t xml:space="preserve"> </t>
    </r>
    <r>
      <rPr>
        <sz val="10"/>
        <color rgb="FFC00000"/>
        <rFont val="Calibri"/>
        <family val="2"/>
        <scheme val="minor"/>
      </rPr>
      <t>(lt. Blatt 5A INFO GREEN FILMING)</t>
    </r>
  </si>
  <si>
    <t>Kommentare beizulegen als Anhang B</t>
  </si>
  <si>
    <r>
      <t xml:space="preserve">Der </t>
    </r>
    <r>
      <rPr>
        <b/>
        <u/>
        <sz val="12"/>
        <color rgb="FF0000FF"/>
        <rFont val="Calibri"/>
        <family val="2"/>
        <scheme val="minor"/>
      </rPr>
      <t>Abschlussbericht</t>
    </r>
    <r>
      <rPr>
        <sz val="12"/>
        <color rgb="FF0000FF"/>
        <rFont val="Calibri"/>
        <family val="2"/>
        <scheme val="minor"/>
      </rPr>
      <t xml:space="preserve"> GREEN REPORT soll schriftlich festhalten, welche Maßnahmen der </t>
    </r>
    <r>
      <rPr>
        <i/>
        <sz val="12"/>
        <color rgb="FF0000FF"/>
        <rFont val="Calibri"/>
        <family val="2"/>
        <scheme val="minor"/>
      </rPr>
      <t>UZ 76 Green Producing in Film und Fernsehen</t>
    </r>
    <r>
      <rPr>
        <sz val="12"/>
        <color rgb="FF0000FF"/>
        <rFont val="Calibri"/>
        <family val="2"/>
        <scheme val="minor"/>
      </rPr>
      <t xml:space="preserve"> umgesetzt werden konnten. Sollten darüber hinaus Maßnahmen erfüllt worden sein, bitten wir Sie, diese ebenfalls anzuführen. Konnten MUSS-Maßnahmen nicht umgesetzt werden, ist dies schriftlich zu begründen. 
Das BMKÖS behält sich den Nachweis durch Belege vor.</t>
    </r>
  </si>
  <si>
    <t xml:space="preserve">Mit der vorliegenden Unterschrift erklären die:der Produzent:in und die:der Green Film Consultant:in die Richtigkeit ihrer:seiner Angaben. 
Weiters ist die:der Produzent:in einverstanden, dass sämtliche Daten und Informationen in diesem Zusammenhang für statistische und wissenschaftliche Auswertungen verwendet werden können. Die Bestimmungen von Pkt. 11 des Förderungsantrages (Bedingungen des Förderungsvertrags) bleiben davon unberührt.
</t>
  </si>
  <si>
    <t>Unterschrift  in Blockbuchstaben und Funktion</t>
  </si>
  <si>
    <t>rechtsverbindliche Unterschrift der:des Green Film Consultant:in</t>
  </si>
  <si>
    <t>Unterschrift in Blockbuchstaben der:des Green Film Consultant:in</t>
  </si>
  <si>
    <r>
      <t xml:space="preserve">5B GREEN COMMITMENT 
</t>
    </r>
    <r>
      <rPr>
        <b/>
        <sz val="12"/>
        <color rgb="FFC00000"/>
        <rFont val="Calibri"/>
        <family val="2"/>
        <scheme val="minor"/>
      </rPr>
      <t xml:space="preserve">Nur bei Einreichung für </t>
    </r>
    <r>
      <rPr>
        <b/>
        <u/>
        <sz val="12"/>
        <color rgb="FFC00000"/>
        <rFont val="Calibri"/>
        <family val="2"/>
        <scheme val="minor"/>
      </rPr>
      <t>Herstellung</t>
    </r>
    <r>
      <rPr>
        <b/>
        <sz val="12"/>
        <color rgb="FFC00000"/>
        <rFont val="Calibri"/>
        <family val="2"/>
        <scheme val="minor"/>
      </rPr>
      <t>sförderung gemeinsam mit dem Nachweis der fachlichen Qualifikation der:des Green Film Consultant:in vorzulegen</t>
    </r>
  </si>
  <si>
    <t>Name Förderungswerber:in (lt. Firmenbuchauszug oder Vereinsregisterauszug)</t>
  </si>
  <si>
    <r>
      <t xml:space="preserve">Angaben zur:zum Green-Producing-Beauftragten/ </t>
    </r>
    <r>
      <rPr>
        <b/>
        <sz val="12"/>
        <rFont val="Calibri"/>
        <family val="2"/>
        <scheme val="minor"/>
      </rPr>
      <t xml:space="preserve">GREEN FILM CONSULTANT:IN </t>
    </r>
    <r>
      <rPr>
        <sz val="12"/>
        <rFont val="Calibri"/>
        <family val="2"/>
        <scheme val="minor"/>
      </rPr>
      <t>(GFC)</t>
    </r>
  </si>
  <si>
    <t>Lampen  welche: 
..
..
..</t>
  </si>
  <si>
    <r>
      <t>Green Film Cons</t>
    </r>
    <r>
      <rPr>
        <sz val="12"/>
        <rFont val="Calibri"/>
        <family val="2"/>
        <scheme val="minor"/>
      </rPr>
      <t xml:space="preserve">ultant: </t>
    </r>
    <r>
      <rPr>
        <sz val="10"/>
        <rFont val="Calibri"/>
        <family val="2"/>
        <scheme val="minor"/>
      </rPr>
      <t>Vor- u. Nachname</t>
    </r>
    <r>
      <rPr>
        <sz val="12"/>
        <color theme="1"/>
        <rFont val="Calibri"/>
        <family val="2"/>
        <scheme val="minor"/>
      </rPr>
      <t xml:space="preserve">
</t>
    </r>
    <r>
      <rPr>
        <sz val="9"/>
        <color rgb="FFC00000"/>
        <rFont val="Calibri"/>
        <family val="2"/>
        <scheme val="minor"/>
      </rPr>
      <t>(bitte unbedingt Nachweis Weiterbildung beilegen)
..
..</t>
    </r>
  </si>
  <si>
    <t xml:space="preserve">Kamera </t>
  </si>
  <si>
    <t>Objektive</t>
  </si>
  <si>
    <t>DCP Untertitelung Sprache: ..</t>
  </si>
  <si>
    <r>
      <t>Recherche</t>
    </r>
    <r>
      <rPr>
        <sz val="10"/>
        <color rgb="FFC00000"/>
        <rFont val="Calibri"/>
        <family val="2"/>
        <scheme val="minor"/>
      </rPr>
      <t xml:space="preserve"> (in Monaten angeben)</t>
    </r>
  </si>
  <si>
    <r>
      <t xml:space="preserve">Vorkosten
</t>
    </r>
    <r>
      <rPr>
        <sz val="10"/>
        <color rgb="FFC00000"/>
        <rFont val="Calibri"/>
        <family val="2"/>
        <scheme val="minor"/>
      </rPr>
      <t>(Kosten, die noch NICHT als Projektentwicklung gefördert wurden)</t>
    </r>
  </si>
  <si>
    <t xml:space="preserve">Transporte </t>
  </si>
  <si>
    <t xml:space="preserve">Textrechte für/an: </t>
  </si>
  <si>
    <t xml:space="preserve">Musikrechte für/an: </t>
  </si>
  <si>
    <t xml:space="preserve">Komponist:in Name: </t>
  </si>
  <si>
    <t xml:space="preserve">Foto/Bildrechte für/an: </t>
  </si>
  <si>
    <t xml:space="preserve">Dramaturg:in Name: </t>
  </si>
  <si>
    <r>
      <rPr>
        <b/>
        <sz val="12"/>
        <color rgb="FF0000FF"/>
        <rFont val="Calibri"/>
        <family val="2"/>
        <scheme val="minor"/>
      </rPr>
      <t>a) Gagen, Löhne - Stab Produktion 
    (mit Anstellung)</t>
    </r>
    <r>
      <rPr>
        <b/>
        <sz val="12"/>
        <rFont val="Calibri"/>
        <family val="2"/>
        <scheme val="minor"/>
      </rPr>
      <t xml:space="preserve">
</t>
    </r>
  </si>
  <si>
    <r>
      <t xml:space="preserve">Regie </t>
    </r>
    <r>
      <rPr>
        <sz val="10"/>
        <color rgb="FFC00000"/>
        <rFont val="Calibri"/>
        <family val="2"/>
        <scheme val="minor"/>
      </rPr>
      <t>(autom. Übertrag v. Blatt 3)</t>
    </r>
  </si>
  <si>
    <r>
      <t>Schnitt</t>
    </r>
    <r>
      <rPr>
        <sz val="10"/>
        <rFont val="Calibri"/>
        <family val="2"/>
        <scheme val="minor"/>
      </rPr>
      <t xml:space="preserve"> </t>
    </r>
    <r>
      <rPr>
        <sz val="10"/>
        <color rgb="FFC00000"/>
        <rFont val="Calibri"/>
        <family val="2"/>
        <scheme val="minor"/>
      </rPr>
      <t>(autom. Übertrag v. Blatt 3)</t>
    </r>
  </si>
  <si>
    <t>b) Honorare (OHNE Anstellung)</t>
  </si>
  <si>
    <t xml:space="preserve">                          Kameraequipment</t>
  </si>
  <si>
    <r>
      <t xml:space="preserve">Bild- u. Tonaufnahme
</t>
    </r>
    <r>
      <rPr>
        <sz val="10"/>
        <color rgb="FFC00000"/>
        <rFont val="Calibri"/>
        <family val="2"/>
        <scheme val="minor"/>
      </rPr>
      <t>Bei Fremdgeräten/Equipment dürfen max. 7,5% Wochenmiete v. Nettoneukaufpreis (NNKP), bei Eigenbesitz maximal 5% Wochenmiete NNKP kalkuliert werden.</t>
    </r>
  </si>
  <si>
    <t>Kauf elektrische Anschlüsse</t>
  </si>
  <si>
    <t xml:space="preserve">Miete f. Dreh: wo:
.. </t>
  </si>
  <si>
    <t xml:space="preserve">Kosten Dreherlaubnis: wo:
.. </t>
  </si>
  <si>
    <t>Untertitelung Sprache:
..</t>
  </si>
  <si>
    <t>Grading u. Farbkorrektur</t>
  </si>
  <si>
    <t>Schnittplatz - max. 1.000 p.Woche</t>
  </si>
  <si>
    <t>Stromkosten Dreh</t>
  </si>
  <si>
    <r>
      <rPr>
        <sz val="12"/>
        <rFont val="Calibri"/>
        <family val="2"/>
        <scheme val="minor"/>
      </rPr>
      <t xml:space="preserve">Produzent:innenhonorar:  </t>
    </r>
    <r>
      <rPr>
        <sz val="12"/>
        <color rgb="FF0000FF"/>
        <rFont val="Calibri"/>
        <family val="2"/>
        <scheme val="minor"/>
      </rPr>
      <t xml:space="preserve">
</t>
    </r>
    <r>
      <rPr>
        <sz val="10"/>
        <color rgb="FF0000FF"/>
        <rFont val="Calibri"/>
        <family val="2"/>
        <scheme val="minor"/>
      </rPr>
      <t>max. 5% Nettoherstellungskosten NHK mit %-Zeichen eintragen</t>
    </r>
  </si>
  <si>
    <r>
      <t xml:space="preserve">Arbeitsrecht -  </t>
    </r>
    <r>
      <rPr>
        <sz val="12"/>
        <rFont val="Calibri"/>
        <family val="2"/>
        <scheme val="minor"/>
      </rPr>
      <t>Für die Einhaltung arbeits- und sozialrechtlicher Regelungen ist ausschließlich der Fördernehmer verantwortlich. 
Bei steuerlichen Fragen können wenden sie sich bitte an eine:n Steuerberater:in.</t>
    </r>
  </si>
  <si>
    <r>
      <rPr>
        <b/>
        <sz val="12"/>
        <color rgb="FF0000FF"/>
        <rFont val="Calibri"/>
        <family val="2"/>
        <scheme val="minor"/>
      </rPr>
      <t>Blatt 1</t>
    </r>
    <r>
      <rPr>
        <b/>
        <sz val="12"/>
        <color theme="1"/>
        <rFont val="Calibri"/>
        <family val="2"/>
        <scheme val="minor"/>
      </rPr>
      <t xml:space="preserve">     </t>
    </r>
    <r>
      <rPr>
        <b/>
        <sz val="16"/>
        <color theme="1"/>
        <rFont val="Calibri"/>
        <family val="2"/>
        <scheme val="minor"/>
      </rPr>
      <t xml:space="preserve">                             WICHTIGE INFOS, LINKS - für HERSTELLUNG mit Anstellung und CoProduktion
                                                                       </t>
    </r>
    <r>
      <rPr>
        <b/>
        <sz val="12"/>
        <color rgb="FFC00000"/>
        <rFont val="Calibri"/>
        <family val="2"/>
        <scheme val="minor"/>
      </rPr>
      <t>Bitte lesen sie diese Information sorgfältig durch.</t>
    </r>
  </si>
  <si>
    <t>Die Filmabteilung ist umgehend schriftlich zu informieren.</t>
  </si>
  <si>
    <t>Archivierung geförderter Filme</t>
  </si>
  <si>
    <t>Nach Fertigstellung hat die:der Förderungsnehmer:in das geförderte Werk auf archivfähigen Datenträgern in Originalfassung der Filmabteilung zu übermitteln:</t>
  </si>
  <si>
    <r>
      <t>·</t>
    </r>
    <r>
      <rPr>
        <sz val="7"/>
        <color theme="1"/>
        <rFont val="Times New Roman"/>
        <family val="1"/>
      </rPr>
      <t xml:space="preserve">       </t>
    </r>
    <r>
      <rPr>
        <sz val="12"/>
        <color theme="1"/>
        <rFont val="Calibri"/>
        <family val="2"/>
        <scheme val="minor"/>
      </rPr>
      <t>eine digitale Sichtungskopie (</t>
    </r>
    <r>
      <rPr>
        <b/>
        <sz val="12"/>
        <color theme="1"/>
        <rFont val="Calibri"/>
        <family val="2"/>
        <scheme val="minor"/>
      </rPr>
      <t>Streaming-Link</t>
    </r>
    <r>
      <rPr>
        <sz val="12"/>
        <color theme="1"/>
        <rFont val="Calibri"/>
        <family val="2"/>
        <scheme val="minor"/>
      </rPr>
      <t xml:space="preserve">) des fertigen Films </t>
    </r>
    <r>
      <rPr>
        <u/>
        <sz val="12"/>
        <color theme="1"/>
        <rFont val="Calibri"/>
        <family val="2"/>
        <scheme val="minor"/>
      </rPr>
      <t>und</t>
    </r>
  </si>
  <si>
    <r>
      <t>Bei allen geförderten Filmprojekten muss verpflichtend in geeigneter Form und in branchenüblicher Weise durch die Verwendung des</t>
    </r>
    <r>
      <rPr>
        <b/>
        <sz val="12"/>
        <color theme="1"/>
        <rFont val="Calibri"/>
        <family val="2"/>
        <scheme val="minor"/>
      </rPr>
      <t xml:space="preserve"> </t>
    </r>
    <r>
      <rPr>
        <sz val="12"/>
        <color theme="1"/>
        <rFont val="Calibri"/>
        <family val="2"/>
        <scheme val="minor"/>
      </rPr>
      <t>Logos der Filmabteilung hingewiesen werden. Dieses kann von der Homepage heruntergeladen werden:</t>
    </r>
  </si>
  <si>
    <t>https://www.bmkoes.gv.at/Service/Logo.html</t>
  </si>
  <si>
    <t>NHK</t>
  </si>
  <si>
    <t>1 Richt- und Höchstsätze</t>
  </si>
  <si>
    <t>Gesamtkosten Herstellung</t>
  </si>
  <si>
    <t xml:space="preserve">Fertigungskosten Einzelpersonen (natürliche Personen) 
Netto-Fertigungskosten Filmproduktionsfirmen / Vereine </t>
  </si>
  <si>
    <t>BIS 300.000</t>
  </si>
  <si>
    <t>Drehbuch</t>
  </si>
  <si>
    <r>
      <t xml:space="preserve">Drehbuch </t>
    </r>
    <r>
      <rPr>
        <sz val="12"/>
        <color rgb="FF0000FF"/>
        <rFont val="Calibri"/>
        <family val="2"/>
        <scheme val="minor"/>
      </rPr>
      <t>Richtsatz</t>
    </r>
    <r>
      <rPr>
        <sz val="12"/>
        <rFont val="Calibri"/>
        <family val="2"/>
        <scheme val="minor"/>
      </rPr>
      <t xml:space="preserve"> Spielfilm lang / Konzept Dokumentarfim</t>
    </r>
  </si>
  <si>
    <r>
      <t xml:space="preserve">Drehbuch </t>
    </r>
    <r>
      <rPr>
        <sz val="12"/>
        <color rgb="FF0000FF"/>
        <rFont val="Calibri"/>
        <family val="2"/>
        <scheme val="minor"/>
      </rPr>
      <t>Höchstsatz</t>
    </r>
    <r>
      <rPr>
        <sz val="12"/>
        <rFont val="Calibri"/>
        <family val="2"/>
        <scheme val="minor"/>
      </rPr>
      <t xml:space="preserve"> Spielfilm</t>
    </r>
  </si>
  <si>
    <r>
      <t xml:space="preserve">Regie </t>
    </r>
    <r>
      <rPr>
        <sz val="12"/>
        <color rgb="FF0000FF"/>
        <rFont val="Calibri"/>
        <family val="2"/>
        <scheme val="minor"/>
      </rPr>
      <t>Richtsatz</t>
    </r>
    <r>
      <rPr>
        <sz val="12"/>
        <rFont val="Calibri"/>
        <family val="2"/>
        <scheme val="minor"/>
      </rPr>
      <t xml:space="preserve">     (inkl. SZ u. UEL) Spielfilm lang / Dokumentarfilm lang</t>
    </r>
  </si>
  <si>
    <r>
      <t xml:space="preserve">Regie </t>
    </r>
    <r>
      <rPr>
        <sz val="12"/>
        <color rgb="FF0000FF"/>
        <rFont val="Calibri"/>
        <family val="2"/>
        <scheme val="minor"/>
      </rPr>
      <t>Höchstsatz</t>
    </r>
    <r>
      <rPr>
        <sz val="12"/>
        <rFont val="Calibri"/>
        <family val="2"/>
        <scheme val="minor"/>
      </rPr>
      <t xml:space="preserve"> (inkl. SZ u. UEL) Spielfilm lang</t>
    </r>
  </si>
  <si>
    <t>Ort, Datum der Einreichung</t>
  </si>
  <si>
    <r>
      <rPr>
        <b/>
        <sz val="12"/>
        <color rgb="FF0000FF"/>
        <rFont val="Calibri"/>
        <family val="2"/>
        <scheme val="minor"/>
      </rPr>
      <t>Blatt 2</t>
    </r>
    <r>
      <rPr>
        <b/>
        <sz val="22"/>
        <color rgb="FF0000FF"/>
        <rFont val="Calibri"/>
        <family val="2"/>
        <scheme val="minor"/>
      </rPr>
      <t xml:space="preserve">  </t>
    </r>
    <r>
      <rPr>
        <b/>
        <sz val="18"/>
        <rFont val="Calibri"/>
        <family val="2"/>
        <scheme val="minor"/>
      </rPr>
      <t xml:space="preserve">STAMMDATENBLATT
           </t>
    </r>
    <r>
      <rPr>
        <sz val="10"/>
        <rFont val="Calibri"/>
        <family val="2"/>
        <scheme val="minor"/>
      </rPr>
      <t>ident mit Angaben Förderungsantrag</t>
    </r>
  </si>
  <si>
    <t>0</t>
  </si>
  <si>
    <r>
      <rPr>
        <b/>
        <sz val="12"/>
        <rFont val="Calibri"/>
        <family val="2"/>
        <scheme val="minor"/>
      </rPr>
      <t xml:space="preserve">Endformat: </t>
    </r>
    <r>
      <rPr>
        <sz val="12"/>
        <color rgb="FFC00000"/>
        <rFont val="Calibri"/>
        <family val="2"/>
        <scheme val="minor"/>
      </rPr>
      <t>DCP UND  DCDM für die Einlagerung</t>
    </r>
  </si>
  <si>
    <t>Kontrolle soll 0,00 ergeben:</t>
  </si>
  <si>
    <t>TT.MM.JJ</t>
  </si>
  <si>
    <t>Summe Honorare (ohne Produzent:innenhonorar)</t>
  </si>
  <si>
    <r>
      <t xml:space="preserve">Versicherungen </t>
    </r>
    <r>
      <rPr>
        <sz val="10"/>
        <color rgb="FFC00000"/>
        <rFont val="Calibri"/>
        <family val="2"/>
        <scheme val="minor"/>
      </rPr>
      <t>(nur für den Durchführungszeitraum)</t>
    </r>
  </si>
  <si>
    <r>
      <t xml:space="preserve">Green Film Consultant
</t>
    </r>
    <r>
      <rPr>
        <sz val="9"/>
        <color rgb="FFC00000"/>
        <rFont val="Calibri"/>
        <family val="2"/>
        <scheme val="minor"/>
      </rPr>
      <t>(bitte unbedingt Nachweis Weiterbildung beilegen)</t>
    </r>
  </si>
  <si>
    <r>
      <rPr>
        <b/>
        <sz val="10"/>
        <rFont val="Calibri"/>
        <family val="2"/>
        <scheme val="minor"/>
      </rPr>
      <t>Kontrollsumme:</t>
    </r>
    <r>
      <rPr>
        <b/>
        <sz val="10"/>
        <color rgb="FFC00000"/>
        <rFont val="Calibri"/>
        <family val="2"/>
        <scheme val="minor"/>
      </rPr>
      <t xml:space="preserve">
</t>
    </r>
    <r>
      <rPr>
        <sz val="10"/>
        <color rgb="FFC00000"/>
        <rFont val="Calibri"/>
        <family val="2"/>
        <scheme val="minor"/>
      </rPr>
      <t>muss 100% ergeben</t>
    </r>
  </si>
  <si>
    <t>Summe Rohmaterial</t>
  </si>
  <si>
    <t>2 Höchstsatz Green Filming</t>
  </si>
  <si>
    <r>
      <t xml:space="preserve">Die:der Produzent:in erklärt mit ihrer:seiner rechtsverbindlichen Unterschrift auf dem FÖRDERUNGSANTRAG, im Rahmen der beantragten Herstellungsförderung die Maßnahmen der Richtlinie des Österreichischen Umweltzeichens </t>
    </r>
    <r>
      <rPr>
        <b/>
        <i/>
        <sz val="12"/>
        <rFont val="Calibri"/>
        <family val="2"/>
        <scheme val="minor"/>
      </rPr>
      <t>UZ 76 Green Producing in Film und Fernsehen</t>
    </r>
    <r>
      <rPr>
        <b/>
        <sz val="12"/>
        <rFont val="Calibri"/>
        <family val="2"/>
        <scheme val="minor"/>
      </rPr>
      <t xml:space="preserve"> (in der jeweils geltenden Fassung) zu berücksichtigen, soweit es bei der Herstellung des Projektes möglich ist.
Dies ist im Falle einer Förderungszusage durch Vorlage eines detaillierten Abschlussberichts GREEN REPORT bei der Abrechnung des Projektes nachzuweisen.</t>
    </r>
  </si>
  <si>
    <r>
      <t xml:space="preserve">Im </t>
    </r>
    <r>
      <rPr>
        <sz val="12"/>
        <color rgb="FF00B050"/>
        <rFont val="Calibri"/>
        <family val="2"/>
        <scheme val="minor"/>
      </rPr>
      <t>Blatt 4</t>
    </r>
    <r>
      <rPr>
        <sz val="12"/>
        <rFont val="Calibri"/>
        <family val="2"/>
        <scheme val="minor"/>
      </rPr>
      <t xml:space="preserve"> "</t>
    </r>
    <r>
      <rPr>
        <b/>
        <sz val="12"/>
        <color rgb="FF00B050"/>
        <rFont val="Calibri"/>
        <family val="2"/>
        <scheme val="minor"/>
      </rPr>
      <t>KALKULATION Detail</t>
    </r>
    <r>
      <rPr>
        <sz val="12"/>
        <rFont val="Calibri"/>
        <family val="2"/>
        <scheme val="minor"/>
      </rPr>
      <t xml:space="preserve">" besteht die Möglichkeit zur Kalkulation der </t>
    </r>
    <r>
      <rPr>
        <b/>
        <sz val="12"/>
        <color rgb="FF00B050"/>
        <rFont val="Calibri"/>
        <family val="2"/>
        <scheme val="minor"/>
      </rPr>
      <t>Green Filming MEHRKOSTEN</t>
    </r>
    <r>
      <rPr>
        <sz val="12"/>
        <rFont val="Calibri"/>
        <family val="2"/>
        <scheme val="minor"/>
      </rPr>
      <t xml:space="preserve"> (z. B. die Kosten für die:den Green Film Consultant, die Kosten für die Umweltzeichen-Zertifizierung, etc.). Die Eingabe von Kosteneinsparungen (z. B. Einsparungen bei den Stromkosten, den Beförderungs- und Transportkosten, etc.) ist ebenso möglich. Die Kosten für die:den Green Film Consultant (Pos. 79 oder 116) und die Umweltzeichen-Zertifizierung (Pos. 260) können aus der Detailkalkulation entnommen werden, sie stellen zur Gänze Mehrkosten dar. </t>
    </r>
    <r>
      <rPr>
        <u/>
        <sz val="12"/>
        <rFont val="Calibri"/>
        <family val="2"/>
        <scheme val="minor"/>
      </rPr>
      <t>Es werden maximal EUR 3.000 als Kosten für die:den Green Film Consultant anerkannt.</t>
    </r>
    <r>
      <rPr>
        <sz val="12"/>
        <rFont val="Calibri"/>
        <family val="2"/>
        <scheme val="minor"/>
      </rPr>
      <t xml:space="preserve"> Eine Voraussetzung für die Anerkennung der Kosten der:des Green Film Consultant ist der oben beschriebene Nachweis einer fachlichen Qualifikation. Neben fixen Positionen wie dem Green Film Consultant können zusätzliche Stabsmitglieder ausgewählt werden, wobei deren Wochen und Wochengagen gesondert eingegeben werden müssen (z.B. Produktionsleitung: 13 Wochen Gesamttätigkeit, davon 1 Woche Mehraufwand aufgrund von Green Filming Aktivitäten, d.h. 1 Woche zur geplanten Wochenpauschale als Mehrkosten eingeben). Bei einer Anstellung werden die anteiligen Lohnnebenkosten automatisch berechnet. Die restlichen Kalkulationsbereiche sind weitgehend frei gestaltet und in Zusammenarbeit mit dem Green Film Consultant zu budgetieren.</t>
    </r>
  </si>
  <si>
    <t>max. 
EUR 3.000</t>
  </si>
  <si>
    <r>
      <t xml:space="preserve">Green Film Consultant </t>
    </r>
    <r>
      <rPr>
        <b/>
        <sz val="11"/>
        <color rgb="FFFF0000"/>
        <rFont val="Calibri"/>
        <family val="2"/>
        <scheme val="minor"/>
      </rPr>
      <t>(gültig nur mit Nachweis Weiterbildung - beilegen)</t>
    </r>
    <r>
      <rPr>
        <b/>
        <sz val="11"/>
        <color theme="1"/>
        <rFont val="Calibri"/>
        <family val="2"/>
        <scheme val="minor"/>
      </rPr>
      <t xml:space="preserve">
max. EUR 3.000</t>
    </r>
  </si>
  <si>
    <r>
      <t xml:space="preserve">Hinweis: nachstehend werden Sie ersucht, im Zuge der Abrechnung deren Richtigkeit zu bestätigen. </t>
    </r>
    <r>
      <rPr>
        <b/>
        <u/>
        <sz val="11"/>
        <color rgb="FFFF0000"/>
        <rFont val="Calibri"/>
        <family val="2"/>
        <scheme val="minor"/>
      </rPr>
      <t>Eine Unterschrift ist hier nur bei Einreichung der Abrechnung erforderlich, nicht bei der Antragstellung.</t>
    </r>
  </si>
  <si>
    <t>ERKLÄRUNG - Bitte Datum und Unterschrift einsetzen.</t>
  </si>
  <si>
    <t>Diese Belegaufstellung wurde anhand von Originalbelegen (Rechnungen, Zahlungsbelegen, Kontoauszügen, etc.) ausgefüllt. Die Richtigkeit der Angaben wird bestätigt.</t>
  </si>
  <si>
    <t>Datum und Unterschrift der Vertragspartnerin/des Vertragspartners (bei Vereinen, Institutionen usw. Unterschriften der vertretungsbefugten Organe samt Angabe deren Funktionen)</t>
  </si>
  <si>
    <r>
      <t xml:space="preserve">Es wird ersucht, die Nachweisunterlagen unter Angabe der im Zusageschreiben angeführten Geschäftszahl entweder elektronisch an </t>
    </r>
    <r>
      <rPr>
        <sz val="12"/>
        <color rgb="FF0000FF"/>
        <rFont val="Calibri"/>
        <family val="2"/>
        <scheme val="minor"/>
      </rPr>
      <t>foerderkontrolle32@bmkoes.gv.at</t>
    </r>
    <r>
      <rPr>
        <sz val="12"/>
        <rFont val="Calibri"/>
        <family val="2"/>
        <scheme val="minor"/>
      </rPr>
      <t xml:space="preserve"> an das Bundesministerium für Kunst, Kultur, öffentlichen Dienst und Sport, Referat I/7/b -
Förderkontrolle UG 32 zu übermitteln. Es wird dringend 
ersucht, keine Teilunterlagen zu schicken.
</t>
    </r>
  </si>
  <si>
    <t>BMKOES - Projektentwicklung</t>
  </si>
  <si>
    <t>FGK - Fertigungsgemeinkosten (max 7,5%)</t>
  </si>
  <si>
    <r>
      <rPr>
        <b/>
        <sz val="12"/>
        <color rgb="FF0000FF"/>
        <rFont val="Calibri"/>
        <family val="2"/>
        <scheme val="minor"/>
      </rPr>
      <t xml:space="preserve">EIGENLEISTUNGEN </t>
    </r>
    <r>
      <rPr>
        <sz val="12"/>
        <rFont val="Calibri"/>
        <family val="2"/>
        <scheme val="minor"/>
      </rPr>
      <t>(EL) zu erbringen
Minimum entsprechend dem Tabellenblatt "Höchst- und Richtsätze"</t>
    </r>
  </si>
  <si>
    <r>
      <rPr>
        <sz val="12"/>
        <rFont val="Calibri"/>
        <family val="2"/>
        <scheme val="minor"/>
      </rPr>
      <t>Bei</t>
    </r>
    <r>
      <rPr>
        <b/>
        <sz val="12"/>
        <rFont val="Calibri"/>
        <family val="2"/>
        <scheme val="minor"/>
      </rPr>
      <t xml:space="preserve"> Kameras, Ton- und Schnittsystemen</t>
    </r>
    <r>
      <rPr>
        <sz val="12"/>
        <rFont val="Calibri"/>
        <family val="2"/>
        <scheme val="minor"/>
      </rPr>
      <t xml:space="preserve"> sind sofern im </t>
    </r>
    <r>
      <rPr>
        <b/>
        <sz val="12"/>
        <rFont val="Calibri"/>
        <family val="2"/>
        <scheme val="minor"/>
      </rPr>
      <t>Eigentum</t>
    </r>
    <r>
      <rPr>
        <sz val="12"/>
        <rFont val="Calibri"/>
        <family val="2"/>
        <scheme val="minor"/>
      </rPr>
      <t xml:space="preserve"> befindlich deren </t>
    </r>
    <r>
      <rPr>
        <b/>
        <sz val="12"/>
        <rFont val="Calibri"/>
        <family val="2"/>
        <scheme val="minor"/>
      </rPr>
      <t>Nettokaufpreise</t>
    </r>
    <r>
      <rPr>
        <sz val="12"/>
        <rFont val="Calibri"/>
        <family val="2"/>
        <scheme val="minor"/>
      </rPr>
      <t xml:space="preserve"> Grundlage der Berechnung der Wochenmiete. </t>
    </r>
  </si>
  <si>
    <r>
      <t xml:space="preserve">Ist ein Gerät im </t>
    </r>
    <r>
      <rPr>
        <b/>
        <sz val="12"/>
        <rFont val="Calibri"/>
        <family val="2"/>
        <scheme val="minor"/>
      </rPr>
      <t>Eigentum</t>
    </r>
    <r>
      <rPr>
        <sz val="12"/>
        <rFont val="Calibri"/>
        <family val="2"/>
        <scheme val="minor"/>
      </rPr>
      <t xml:space="preserve">, sind </t>
    </r>
    <r>
      <rPr>
        <b/>
        <sz val="12"/>
        <rFont val="Calibri"/>
        <family val="2"/>
        <scheme val="minor"/>
      </rPr>
      <t>max. 5%</t>
    </r>
    <r>
      <rPr>
        <sz val="12"/>
        <rFont val="Calibri"/>
        <family val="2"/>
        <scheme val="minor"/>
      </rPr>
      <t xml:space="preserve"> des Netto-Neukaufwertes pro Woche zu kalkulieren. </t>
    </r>
  </si>
  <si>
    <r>
      <t xml:space="preserve">Werden die Geräte jedoch </t>
    </r>
    <r>
      <rPr>
        <b/>
        <sz val="12"/>
        <rFont val="Calibri"/>
        <family val="2"/>
        <scheme val="minor"/>
      </rPr>
      <t xml:space="preserve">gemietet, </t>
    </r>
    <r>
      <rPr>
        <sz val="12"/>
        <rFont val="Calibri"/>
        <family val="2"/>
        <scheme val="minor"/>
      </rPr>
      <t>sind die orts- und branchenübliche Sätze je Sachgut zum Zeitpunkt der Antragstellung förderbar.</t>
    </r>
  </si>
  <si>
    <t xml:space="preserve">Als EL können nur Kosten gelten, die auch in der Kalkulation vorkommen. </t>
  </si>
  <si>
    <t>Die Mindesthöhe der EL beträgt max. 5%, ist von den Herstellungskosten abhängig und errechnet sich nach einem dafür vorgesehenen Prozentschlüssel. Siehe Tabellenblatt Richt- und Höchstsätze.</t>
  </si>
  <si>
    <t xml:space="preserve">Geeignete Posten sind Geräte, die sich im Eigentum der Antragstellerin/des Antragstellers befinden (Kamera, Tonaufnahmegeräte, Schnittanlage). </t>
  </si>
  <si>
    <t>Sie haben bis zur Fertigstellung die Möglichkeit, für diese RST-Summe weitere Fördergeber zu finden.  
Mit diesen Zusagen können sie die RST auflösen. Sollte dies nicht gelingen, werden die RST bei der Abrechung zur EL.</t>
  </si>
  <si>
    <r>
      <t xml:space="preserve">Bei Steigung der Gesamtkosten ab </t>
    </r>
    <r>
      <rPr>
        <b/>
        <sz val="12"/>
        <rFont val="Calibri"/>
        <family val="2"/>
        <scheme val="minor"/>
      </rPr>
      <t>10%,</t>
    </r>
    <r>
      <rPr>
        <sz val="12"/>
        <rFont val="Calibri"/>
        <family val="2"/>
        <scheme val="minor"/>
      </rPr>
      <t xml:space="preserve"> ist gemäß Filmförderrichtlinien </t>
    </r>
    <r>
      <rPr>
        <b/>
        <sz val="12"/>
        <rFont val="Calibri"/>
        <family val="2"/>
        <scheme val="minor"/>
      </rPr>
      <t>unverzüglich der aktualisierte Förderungsantrag und die aktualisierte Kalkulation</t>
    </r>
    <r>
      <rPr>
        <sz val="12"/>
        <rFont val="Calibri"/>
        <family val="2"/>
        <scheme val="minor"/>
      </rPr>
      <t xml:space="preserve"> sowie eine </t>
    </r>
    <r>
      <rPr>
        <b/>
        <sz val="12"/>
        <rFont val="Calibri"/>
        <family val="2"/>
        <scheme val="minor"/>
      </rPr>
      <t xml:space="preserve">detaillierte, erklärende Begründung </t>
    </r>
    <r>
      <rPr>
        <sz val="12"/>
        <rFont val="Calibri"/>
        <family val="2"/>
        <scheme val="minor"/>
      </rPr>
      <t>vorzulegen.</t>
    </r>
  </si>
  <si>
    <t>Das BMKÖS entscheidet daraufhin, ob das Projekt neuerlich eingereicht werden muss.</t>
  </si>
  <si>
    <r>
      <t>·</t>
    </r>
    <r>
      <rPr>
        <sz val="7"/>
        <color theme="1"/>
        <rFont val="Times New Roman"/>
        <family val="1"/>
      </rPr>
      <t xml:space="preserve">       </t>
    </r>
    <r>
      <rPr>
        <sz val="12"/>
        <color theme="1"/>
        <rFont val="Calibri"/>
        <family val="2"/>
        <scheme val="minor"/>
      </rPr>
      <t xml:space="preserve">eine </t>
    </r>
    <r>
      <rPr>
        <b/>
        <sz val="12"/>
        <color theme="1"/>
        <rFont val="Calibri"/>
        <family val="2"/>
        <scheme val="minor"/>
      </rPr>
      <t>Einlagerungsbestätigung</t>
    </r>
    <r>
      <rPr>
        <sz val="12"/>
        <color theme="1"/>
        <rFont val="Calibri"/>
        <family val="2"/>
        <scheme val="minor"/>
      </rPr>
      <t xml:space="preserve"> des Films durch ein nationales Archiv/Kinemathek, wonach die digitale Vorführkopie (unverschlüsseltes </t>
    </r>
    <r>
      <rPr>
        <b/>
        <sz val="12"/>
        <color theme="1"/>
        <rFont val="Calibri"/>
        <family val="2"/>
        <scheme val="minor"/>
      </rPr>
      <t>DCP</t>
    </r>
    <r>
      <rPr>
        <sz val="12"/>
        <color theme="1"/>
        <rFont val="Calibri"/>
        <family val="2"/>
        <scheme val="minor"/>
      </rPr>
      <t xml:space="preserve">) </t>
    </r>
    <r>
      <rPr>
        <b/>
        <u/>
        <sz val="12"/>
        <color theme="1"/>
        <rFont val="Calibri"/>
        <family val="2"/>
        <scheme val="minor"/>
      </rPr>
      <t>UND</t>
    </r>
    <r>
      <rPr>
        <u/>
        <sz val="12"/>
        <color theme="1"/>
        <rFont val="Calibri"/>
        <family val="2"/>
        <scheme val="minor"/>
      </rPr>
      <t xml:space="preserve">
</t>
    </r>
    <r>
      <rPr>
        <sz val="12"/>
        <color theme="1"/>
        <rFont val="Calibri"/>
        <family val="2"/>
        <scheme val="minor"/>
      </rPr>
      <t>die digitale Archivkopie (</t>
    </r>
    <r>
      <rPr>
        <b/>
        <sz val="12"/>
        <color theme="1"/>
        <rFont val="Calibri"/>
        <family val="2"/>
        <scheme val="minor"/>
      </rPr>
      <t>DCDM</t>
    </r>
    <r>
      <rPr>
        <sz val="12"/>
        <color theme="1"/>
        <rFont val="Calibri"/>
        <family val="2"/>
        <scheme val="minor"/>
      </rPr>
      <t xml:space="preserve">) übereignet und archivarisch gespeichert worden sind. Mit dieser Übereignung/Archivierung werden keine Verwertungsrechte übertragen, 
die Nutzung unterliegt den Bestimmungen des Bundesarchivgesetzes und des Urheberrechts. </t>
    </r>
  </si>
  <si>
    <t>https://www.bmkoes.gv.at/kunst-und-kultur/service-kunst-und-kultur/foerderungen/formulare-und-infoblaetter.html</t>
  </si>
  <si>
    <t>(Automatischer Übertrag von Blatt 4)</t>
  </si>
  <si>
    <r>
      <t xml:space="preserve">Gagen, Löhne, Honorare
</t>
    </r>
    <r>
      <rPr>
        <sz val="10"/>
        <color rgb="FFC00000"/>
        <rFont val="Calibri"/>
        <family val="2"/>
        <scheme val="minor"/>
      </rPr>
      <t>Übt EINE Person mehr als EINE Funktion gleichzeitig aus, dürfen maximal 150% der am höchsten bewerteten Funktion kalkuliert werden. Siehe Blatt Richt- u. Höchstsätze.
zB Regie:1.000 Kamera:2.000 Schnitt:3.000 (Kollektivvertrag!) =Gesamtsumme: 6.000 
Höchster Wert Schnitt 3.000: 150%=4.500
Als max. Gesamtsumme für Regie, Kamera, Schnitt sind daher EUR 4.500 zu kalkulieren.</t>
    </r>
  </si>
  <si>
    <r>
      <rPr>
        <b/>
        <sz val="18"/>
        <rFont val="Calibri"/>
        <family val="2"/>
        <scheme val="minor"/>
      </rPr>
      <t>STAB - GAGEN. LÖHNE, HONORARE
RECHNER LOHNNEBENKOSTEN</t>
    </r>
    <r>
      <rPr>
        <b/>
        <sz val="14"/>
        <color rgb="FF0000FF"/>
        <rFont val="Calibri"/>
        <family val="2"/>
        <scheme val="minor"/>
      </rPr>
      <t xml:space="preserve">
</t>
    </r>
    <r>
      <rPr>
        <sz val="10"/>
        <color rgb="FFC00000"/>
        <rFont val="Calibri"/>
        <family val="2"/>
        <scheme val="minor"/>
      </rPr>
      <t>DIESE TABELLE IST GROßTEILS GESPERRT - AUTOMATISCHER Übertrag von Blatt 4</t>
    </r>
  </si>
  <si>
    <t>Dienstgeberanteil Lohnnebenkosten 2023</t>
  </si>
  <si>
    <t>Kollektivvertrag 1. Juli 2023 für Filmschaffende
gem. § 8 (Mindestgagentarif) und § 7 (Wochenpauschale) - Arbeitsverträge auf bestimmte Zeit</t>
  </si>
  <si>
    <t>https://www.wko.at/kollektivvertrag/kollektivvertrag-filmschaffende-filmberufe-2023</t>
  </si>
  <si>
    <t>Mindestgagentarife in EURO wirksam ab 1. Juli 2023</t>
  </si>
  <si>
    <t>Wochenpauschalgage § 7</t>
  </si>
  <si>
    <t xml:space="preserve">Tagesgage </t>
  </si>
  <si>
    <t xml:space="preserve">Monatsgage </t>
  </si>
  <si>
    <t>40 Stunden</t>
  </si>
  <si>
    <t>60 Stunden</t>
  </si>
  <si>
    <t>(1/4 d. Wochengage)</t>
  </si>
  <si>
    <t>(1/5 d. Wochengage)</t>
  </si>
  <si>
    <t>1. Berufsjahr</t>
  </si>
  <si>
    <t>2. Berufsjahr</t>
  </si>
  <si>
    <t>3. Berufsjahr</t>
  </si>
  <si>
    <t>inkl. SZ/UEL</t>
  </si>
  <si>
    <t>8 Stunden</t>
  </si>
  <si>
    <t>WG mal 4,33</t>
  </si>
  <si>
    <t>reduziert um</t>
  </si>
  <si>
    <t>Regie (freie Vereinbarung)</t>
  </si>
  <si>
    <t>2. Aufnahmeleitung (Set Aufnahmeleitung)</t>
  </si>
  <si>
    <t>TV-Producer (freie Vereinbarung)</t>
  </si>
  <si>
    <t>Tonassistenz, Videotechnik,  Primärtontechnik</t>
  </si>
  <si>
    <t>Filmarchitektassistenz (Szenenbildassistenz)</t>
  </si>
  <si>
    <t>Bühnenmeister, Oberbeleuchter</t>
  </si>
  <si>
    <t>Motivaufnahmeleitung</t>
  </si>
  <si>
    <t>Motivaufnahmeleitung Assi</t>
  </si>
  <si>
    <t>Setassistenz</t>
  </si>
  <si>
    <t>2. Regieassistenz</t>
  </si>
  <si>
    <t>Mischtonmeister:in</t>
  </si>
  <si>
    <t>2. Tonassistenz</t>
  </si>
  <si>
    <t>Requisitenfahrer:in</t>
  </si>
  <si>
    <t>Set Requisite Assistenz</t>
  </si>
  <si>
    <t>Set Kostüm Assistenz</t>
  </si>
  <si>
    <t>Junior Maskenbild</t>
  </si>
  <si>
    <t>Best Boy/Girl</t>
  </si>
  <si>
    <t>Jungbeleuchter:in</t>
  </si>
  <si>
    <t>1. Kamerabühne</t>
  </si>
  <si>
    <t>2. Kamerabühne</t>
  </si>
  <si>
    <t>Kamerabühne Helfer:in</t>
  </si>
  <si>
    <t>1) Kamera I: Fiktionale Filme für die Verwertung im Kino, Fernsehen und Kino -und fernsehähnliche fiktionale Filme für die Verwertung Online sowie Werbefilme</t>
  </si>
  <si>
    <t>2) Kamera II: Dokumentarfilme und Dokumentationen für die Verwertung im Kino, Fernsehen und non-linear (VOD), ENG Team</t>
  </si>
  <si>
    <t>3) Kamera III: Wirtschafts-, Image- und Bildungsfilme</t>
  </si>
  <si>
    <t>4) Voraussetzung für die Einreihung in die Verwendungsgruppe Tonmeister I ist eine mindestens 15-jährige Praxis als Tonmeister II</t>
  </si>
  <si>
    <t>5) nur bei Wirtschafts-, Image- und Bildungsfilmen</t>
  </si>
  <si>
    <t>6) ArbeitnehmerInnen ohne Zweckausbildung, die schematische oder mechanische Arbeiten, insbesondere einfache Hilfsarbeiten auf manueller Natur verrichten oder die in Betrieben der Filmwirtschaft zur Feststellung ihrer beruflichen Eignung in Aufgabengebieten des Filmschaffens eingesetzt werden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</si>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</sst>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 #,##0.00_-;\-&quot;€&quot;\ * #,##0.00_-;_-&quot;€&quot;\ * &quot;-&quot;??_-;_-@_-"/>
    <numFmt numFmtId="164" formatCode="#,##0.00_ ;\-#,##0.00\ "/>
    <numFmt numFmtId="165" formatCode="0.0"/>
    <numFmt numFmtId="166" formatCode="0.0%"/>
    <numFmt numFmtId="167" formatCode="#,###"/>
    <numFmt numFmtId="168" formatCode="#,##0.0"/>
    <numFmt numFmtId="169" formatCode="_-* #,##0.00&quot;€&quot;_-;\-* #,##0.00&quot;€&quot;_-;_-* &quot;-&quot;??&quot;€&quot;_-;_-@_-"/>
    <numFmt numFmtId="170" formatCode="#,##0.00\ "/>
    <numFmt numFmtId="171" formatCode="#,##0.00_ ;[Red]\-#,##0.00\ "/>
    <numFmt numFmtId="172" formatCode="dd/mm/yyyy;@"/>
  </numFmts>
  <fonts count="103">
    <font>
      <sz val="11"/>
      <color theme="1"/>
      <name val="Calibri"/>
      <family val="2"/>
      <scheme val="minor"/>
    </font>
    <font>
      <sz val="12"/>
      <color theme="1"/>
      <name val="Calibri"/>
      <family val="2"/>
    </font>
    <font>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2"/>
      <color rgb="FF0000FF"/>
      <name val="Calibri"/>
      <family val="2"/>
      <scheme val="minor"/>
    </font>
    <font>
      <b/>
      <sz val="14"/>
      <color rgb="FF0000FF"/>
      <name val="Calibri"/>
      <family val="2"/>
      <scheme val="minor"/>
    </font>
    <font>
      <sz val="10"/>
      <color rgb="FFC00000"/>
      <name val="Calibri"/>
      <family val="2"/>
      <scheme val="minor"/>
    </font>
    <font>
      <sz val="12"/>
      <name val="System"/>
      <family val="2"/>
    </font>
    <font>
      <b/>
      <sz val="12"/>
      <name val="Calibri"/>
      <family val="2"/>
      <scheme val="minor"/>
    </font>
    <font>
      <b/>
      <sz val="10"/>
      <name val="Calibri"/>
      <family val="2"/>
      <scheme val="minor"/>
    </font>
    <font>
      <b/>
      <sz val="9"/>
      <name val="Calibri"/>
      <family val="2"/>
      <scheme val="minor"/>
    </font>
    <font>
      <b/>
      <sz val="10"/>
      <color rgb="FF0000FF"/>
      <name val="Calibri"/>
      <family val="2"/>
      <scheme val="minor"/>
    </font>
    <font>
      <b/>
      <sz val="10"/>
      <color rgb="FFC00000"/>
      <name val="Calibri"/>
      <family val="2"/>
      <scheme val="minor"/>
    </font>
    <font>
      <sz val="10"/>
      <name val="Arial"/>
      <family val="2"/>
    </font>
    <font>
      <sz val="10"/>
      <name val="Calibri"/>
      <family val="2"/>
      <scheme val="minor"/>
    </font>
    <font>
      <sz val="10"/>
      <color theme="1"/>
      <name val="Calibri"/>
      <family val="2"/>
      <scheme val="minor"/>
    </font>
    <font>
      <b/>
      <sz val="12"/>
      <color rgb="FF008000"/>
      <name val="Calibri"/>
      <family val="2"/>
      <scheme val="minor"/>
    </font>
    <font>
      <sz val="12"/>
      <name val="Calibri"/>
      <family val="2"/>
      <scheme val="minor"/>
    </font>
    <font>
      <sz val="11"/>
      <name val="Calibri"/>
      <family val="2"/>
      <scheme val="minor"/>
    </font>
    <font>
      <sz val="12"/>
      <name val="Arial"/>
      <family val="2"/>
    </font>
    <font>
      <b/>
      <sz val="10"/>
      <name val="Arial"/>
      <family val="2"/>
    </font>
    <font>
      <sz val="9"/>
      <name val="Arial"/>
      <family val="2"/>
    </font>
    <font>
      <sz val="12"/>
      <color rgb="FF0000FF"/>
      <name val="Calibri"/>
      <family val="2"/>
      <scheme val="minor"/>
    </font>
    <font>
      <sz val="10"/>
      <name val="MS Sans Serif"/>
      <family val="2"/>
    </font>
    <font>
      <b/>
      <sz val="11"/>
      <color rgb="FF0000FF"/>
      <name val="Calibri"/>
      <family val="2"/>
      <scheme val="minor"/>
    </font>
    <font>
      <sz val="8"/>
      <color rgb="FFC00000"/>
      <name val="Calibri"/>
      <family val="2"/>
      <scheme val="minor"/>
    </font>
    <font>
      <sz val="9"/>
      <name val="Calibri"/>
      <family val="2"/>
      <scheme val="minor"/>
    </font>
    <font>
      <i/>
      <sz val="10"/>
      <name val="Calibri"/>
      <family val="2"/>
      <scheme val="minor"/>
    </font>
    <font>
      <sz val="10"/>
      <color rgb="FFFF0000"/>
      <name val="Calibri"/>
      <family val="2"/>
      <scheme val="minor"/>
    </font>
    <font>
      <b/>
      <sz val="20"/>
      <name val="Calibri"/>
      <family val="2"/>
      <scheme val="minor"/>
    </font>
    <font>
      <sz val="12"/>
      <color rgb="FFC00000"/>
      <name val="Calibri"/>
      <family val="2"/>
      <scheme val="minor"/>
    </font>
    <font>
      <sz val="12"/>
      <color theme="1"/>
      <name val="Calibri"/>
      <family val="2"/>
      <scheme val="minor"/>
    </font>
    <font>
      <b/>
      <sz val="12"/>
      <color theme="1"/>
      <name val="Calibri"/>
      <family val="2"/>
      <scheme val="minor"/>
    </font>
    <font>
      <i/>
      <sz val="12"/>
      <name val="Calibri"/>
      <family val="2"/>
      <scheme val="minor"/>
    </font>
    <font>
      <u/>
      <sz val="12"/>
      <color theme="1"/>
      <name val="Calibri"/>
      <family val="2"/>
      <scheme val="minor"/>
    </font>
    <font>
      <i/>
      <sz val="12"/>
      <color theme="1"/>
      <name val="Calibri"/>
      <family val="2"/>
      <scheme val="minor"/>
    </font>
    <font>
      <b/>
      <sz val="12"/>
      <color rgb="FFC00000"/>
      <name val="Calibri"/>
      <family val="2"/>
      <scheme val="minor"/>
    </font>
    <font>
      <b/>
      <i/>
      <sz val="12"/>
      <color theme="1"/>
      <name val="Calibri"/>
      <family val="2"/>
      <scheme val="minor"/>
    </font>
    <font>
      <sz val="11"/>
      <color rgb="FFC00000"/>
      <name val="Calibri"/>
      <family val="2"/>
      <scheme val="minor"/>
    </font>
    <font>
      <b/>
      <sz val="10"/>
      <color indexed="12"/>
      <name val="Calibri"/>
      <family val="2"/>
      <scheme val="minor"/>
    </font>
    <font>
      <b/>
      <sz val="16"/>
      <name val="Calibri"/>
      <family val="2"/>
      <scheme val="minor"/>
    </font>
    <font>
      <b/>
      <u/>
      <sz val="12"/>
      <name val="Calibri"/>
      <family val="2"/>
      <scheme val="minor"/>
    </font>
    <font>
      <b/>
      <sz val="11"/>
      <color rgb="FFC00000"/>
      <name val="Calibri"/>
      <family val="2"/>
      <scheme val="minor"/>
    </font>
    <font>
      <sz val="10"/>
      <name val="Verdana"/>
      <family val="2"/>
    </font>
    <font>
      <sz val="10"/>
      <color theme="1"/>
      <name val="Verdana"/>
      <family val="2"/>
    </font>
    <font>
      <sz val="8"/>
      <name val="Calibri"/>
      <family val="2"/>
      <scheme val="minor"/>
    </font>
    <font>
      <u/>
      <sz val="11"/>
      <color theme="10"/>
      <name val="Calibri"/>
      <family val="2"/>
      <scheme val="minor"/>
    </font>
    <font>
      <b/>
      <sz val="10"/>
      <color indexed="10"/>
      <name val="Arial"/>
      <family val="2"/>
    </font>
    <font>
      <sz val="8"/>
      <color indexed="34"/>
      <name val="Adobe Arabic Bold"/>
    </font>
    <font>
      <b/>
      <i/>
      <u/>
      <sz val="8"/>
      <name val="Arial"/>
      <family val="2"/>
    </font>
    <font>
      <b/>
      <sz val="16"/>
      <color theme="1"/>
      <name val="Calibri"/>
      <family val="2"/>
      <scheme val="minor"/>
    </font>
    <font>
      <sz val="12"/>
      <color theme="5" tint="-0.249977111117893"/>
      <name val="Calibri"/>
      <family val="2"/>
      <scheme val="minor"/>
    </font>
    <font>
      <sz val="12"/>
      <color rgb="FF00B050"/>
      <name val="Calibri"/>
      <family val="2"/>
      <scheme val="minor"/>
    </font>
    <font>
      <sz val="12"/>
      <color rgb="FF000000"/>
      <name val="Calibri"/>
      <family val="2"/>
      <scheme val="minor"/>
    </font>
    <font>
      <u/>
      <sz val="12"/>
      <color theme="10"/>
      <name val="Calibri"/>
      <family val="2"/>
      <scheme val="minor"/>
    </font>
    <font>
      <b/>
      <sz val="22"/>
      <color rgb="FF0000FF"/>
      <name val="Calibri"/>
      <family val="2"/>
      <scheme val="minor"/>
    </font>
    <font>
      <b/>
      <sz val="16"/>
      <color rgb="FF0000FF"/>
      <name val="Calibri"/>
      <family val="2"/>
      <scheme val="minor"/>
    </font>
    <font>
      <b/>
      <sz val="12"/>
      <color indexed="10"/>
      <name val="Calibri"/>
      <family val="2"/>
      <scheme val="minor"/>
    </font>
    <font>
      <u/>
      <sz val="12"/>
      <name val="Calibri"/>
      <family val="2"/>
      <scheme val="minor"/>
    </font>
    <font>
      <sz val="12"/>
      <color indexed="34"/>
      <name val="Calibri"/>
      <family val="2"/>
      <scheme val="minor"/>
    </font>
    <font>
      <sz val="12"/>
      <color indexed="10"/>
      <name val="Calibri"/>
      <family val="2"/>
      <scheme val="minor"/>
    </font>
    <font>
      <b/>
      <sz val="12"/>
      <color indexed="8"/>
      <name val="Calibri"/>
      <family val="2"/>
      <scheme val="minor"/>
    </font>
    <font>
      <sz val="12"/>
      <color indexed="8"/>
      <name val="Calibri"/>
      <family val="2"/>
      <scheme val="minor"/>
    </font>
    <font>
      <sz val="12"/>
      <color indexed="51"/>
      <name val="Calibri"/>
      <family val="2"/>
      <scheme val="minor"/>
    </font>
    <font>
      <sz val="12"/>
      <color theme="0" tint="-4.9989318521683403E-2"/>
      <name val="Calibri"/>
      <family val="2"/>
      <scheme val="minor"/>
    </font>
    <font>
      <u/>
      <sz val="10"/>
      <color rgb="FFC00000"/>
      <name val="Calibri"/>
      <family val="2"/>
      <scheme val="minor"/>
    </font>
    <font>
      <b/>
      <u/>
      <sz val="10"/>
      <name val="Calibri"/>
      <family val="2"/>
      <scheme val="minor"/>
    </font>
    <font>
      <b/>
      <u/>
      <sz val="10"/>
      <color rgb="FF0000FF"/>
      <name val="Calibri"/>
      <family val="2"/>
      <scheme val="minor"/>
    </font>
    <font>
      <b/>
      <sz val="14"/>
      <color theme="1"/>
      <name val="Calibri"/>
      <family val="2"/>
      <scheme val="minor"/>
    </font>
    <font>
      <b/>
      <sz val="12"/>
      <color rgb="FFFF0000"/>
      <name val="Calibri"/>
      <family val="2"/>
      <scheme val="minor"/>
    </font>
    <font>
      <b/>
      <sz val="12"/>
      <color theme="0"/>
      <name val="Calibri"/>
      <family val="2"/>
      <scheme val="minor"/>
    </font>
    <font>
      <sz val="12"/>
      <color indexed="12"/>
      <name val="Calibri"/>
      <family val="2"/>
      <scheme val="minor"/>
    </font>
    <font>
      <b/>
      <sz val="18"/>
      <name val="Calibri"/>
      <family val="2"/>
      <scheme val="minor"/>
    </font>
    <font>
      <sz val="18"/>
      <name val="Calibri"/>
      <family val="2"/>
      <scheme val="minor"/>
    </font>
    <font>
      <b/>
      <sz val="18"/>
      <color rgb="FF0000FF"/>
      <name val="Calibri"/>
      <family val="2"/>
      <scheme val="minor"/>
    </font>
    <font>
      <b/>
      <sz val="18"/>
      <color theme="1"/>
      <name val="Calibri"/>
      <family val="2"/>
      <scheme val="minor"/>
    </font>
    <font>
      <sz val="14"/>
      <name val="Calibri"/>
      <family val="2"/>
      <scheme val="minor"/>
    </font>
    <font>
      <b/>
      <sz val="14"/>
      <name val="Calibri"/>
      <family val="2"/>
      <scheme val="minor"/>
    </font>
    <font>
      <sz val="12"/>
      <color theme="9" tint="-0.249977111117893"/>
      <name val="Calibri"/>
      <family val="2"/>
      <scheme val="minor"/>
    </font>
    <font>
      <sz val="8"/>
      <name val="Arial"/>
      <family val="2"/>
    </font>
    <font>
      <sz val="12"/>
      <color rgb="FF0000FF"/>
      <name val="System"/>
      <family val="2"/>
    </font>
    <font>
      <sz val="9"/>
      <color rgb="FFC00000"/>
      <name val="Calibri"/>
      <family val="2"/>
      <scheme val="minor"/>
    </font>
    <font>
      <b/>
      <sz val="9"/>
      <color rgb="FF0000FF"/>
      <name val="Calibri"/>
      <family val="2"/>
      <scheme val="minor"/>
    </font>
    <font>
      <u/>
      <sz val="11"/>
      <color theme="11"/>
      <name val="Calibri"/>
      <family val="2"/>
      <scheme val="minor"/>
    </font>
    <font>
      <b/>
      <sz val="12"/>
      <color rgb="FF00B050"/>
      <name val="Calibri"/>
      <family val="2"/>
      <scheme val="minor"/>
    </font>
    <font>
      <b/>
      <i/>
      <sz val="12"/>
      <color rgb="FF00B050"/>
      <name val="Calibri"/>
      <family val="2"/>
      <scheme val="minor"/>
    </font>
    <font>
      <b/>
      <u/>
      <sz val="12"/>
      <color rgb="FF0000FF"/>
      <name val="Calibri"/>
      <family val="2"/>
      <scheme val="minor"/>
    </font>
    <font>
      <i/>
      <sz val="12"/>
      <color rgb="FF0000FF"/>
      <name val="Calibri"/>
      <family val="2"/>
      <scheme val="minor"/>
    </font>
    <font>
      <b/>
      <u/>
      <sz val="12"/>
      <color rgb="FFC00000"/>
      <name val="Calibri"/>
      <family val="2"/>
      <scheme val="minor"/>
    </font>
    <font>
      <b/>
      <i/>
      <sz val="12"/>
      <name val="Calibri"/>
      <family val="2"/>
      <scheme val="minor"/>
    </font>
    <font>
      <sz val="10"/>
      <color rgb="FF0000FF"/>
      <name val="Calibri"/>
      <family val="2"/>
      <scheme val="minor"/>
    </font>
    <font>
      <sz val="12"/>
      <color theme="1"/>
      <name val="Symbol"/>
      <family val="1"/>
      <charset val="2"/>
    </font>
    <font>
      <sz val="7"/>
      <color theme="1"/>
      <name val="Times New Roman"/>
      <family val="1"/>
    </font>
    <font>
      <b/>
      <sz val="11"/>
      <color theme="1"/>
      <name val="Calibri"/>
      <family val="2"/>
      <scheme val="minor"/>
    </font>
    <font>
      <b/>
      <sz val="11"/>
      <color rgb="FFFF0000"/>
      <name val="Calibri"/>
      <family val="2"/>
      <scheme val="minor"/>
    </font>
    <font>
      <b/>
      <sz val="11"/>
      <color rgb="FFFA7D00"/>
      <name val="Calibri"/>
      <family val="2"/>
      <scheme val="minor"/>
    </font>
    <font>
      <b/>
      <u/>
      <sz val="11"/>
      <color rgb="FFFF0000"/>
      <name val="Calibri"/>
      <family val="2"/>
      <scheme val="minor"/>
    </font>
    <font>
      <b/>
      <sz val="11"/>
      <name val="Calibri"/>
      <family val="2"/>
      <scheme val="minor"/>
    </font>
    <font>
      <sz val="11"/>
      <color rgb="FF9C6500"/>
      <name val="Calibri"/>
      <family val="2"/>
      <scheme val="minor"/>
    </font>
    <font>
      <b/>
      <u/>
      <sz val="12"/>
      <color theme="1"/>
      <name val="Calibri"/>
      <family val="2"/>
      <scheme val="minor"/>
    </font>
    <font>
      <sz val="9"/>
      <color theme="1"/>
      <name val="Calibri"/>
      <family val="2"/>
      <scheme val="minor"/>
    </font>
  </fonts>
  <fills count="28">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indexed="43"/>
        <bgColor indexed="64"/>
      </patternFill>
    </fill>
    <fill>
      <patternFill patternType="solid">
        <fgColor indexed="14"/>
        <bgColor indexed="64"/>
      </patternFill>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indexed="41"/>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indexed="26"/>
        <bgColor indexed="64"/>
      </patternFill>
    </fill>
    <fill>
      <patternFill patternType="solid">
        <fgColor theme="7" tint="0.79998168889431442"/>
        <bgColor indexed="64"/>
      </patternFill>
    </fill>
    <fill>
      <patternFill patternType="solid">
        <fgColor theme="0" tint="-4.9989318521683403E-2"/>
        <bgColor rgb="FF000000"/>
      </patternFill>
    </fill>
    <fill>
      <patternFill patternType="solid">
        <fgColor rgb="FF66FFCC"/>
        <bgColor indexed="64"/>
      </patternFill>
    </fill>
    <fill>
      <patternFill patternType="solid">
        <fgColor indexed="11"/>
        <bgColor indexed="64"/>
      </patternFill>
    </fill>
    <fill>
      <patternFill patternType="solid">
        <fgColor indexed="34"/>
        <bgColor indexed="64"/>
      </patternFill>
    </fill>
    <fill>
      <patternFill patternType="solid">
        <fgColor indexed="42"/>
        <bgColor indexed="64"/>
      </patternFill>
    </fill>
    <fill>
      <patternFill patternType="solid">
        <fgColor indexed="47"/>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rgb="FF000000"/>
      </patternFill>
    </fill>
    <fill>
      <patternFill patternType="solid">
        <fgColor rgb="FFCCFFCC"/>
        <bgColor indexed="64"/>
      </patternFill>
    </fill>
    <fill>
      <patternFill patternType="solid">
        <fgColor rgb="FFF2F2F2"/>
      </patternFill>
    </fill>
    <fill>
      <patternFill patternType="solid">
        <fgColor rgb="FFFFEB9C"/>
      </patternFill>
    </fill>
  </fills>
  <borders count="5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s>
  <cellStyleXfs count="48">
    <xf numFmtId="0" fontId="0" fillId="0" borderId="0"/>
    <xf numFmtId="4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9" fillId="0" borderId="0"/>
    <xf numFmtId="167" fontId="15" fillId="0" borderId="0" applyNumberFormat="0" applyFont="0" applyFill="0" applyBorder="0" applyAlignment="0">
      <alignment vertical="center"/>
      <protection locked="0"/>
    </xf>
    <xf numFmtId="168" fontId="15" fillId="4" borderId="9">
      <alignment horizontal="center" vertical="center"/>
      <protection hidden="1"/>
    </xf>
    <xf numFmtId="169" fontId="15" fillId="0" borderId="0" applyFill="0" applyBorder="0" applyProtection="0">
      <alignment horizontal="center"/>
    </xf>
    <xf numFmtId="0" fontId="9" fillId="0" borderId="0"/>
    <xf numFmtId="4" fontId="15" fillId="0" borderId="0" applyBorder="0">
      <alignment vertical="center"/>
      <protection locked="0"/>
    </xf>
    <xf numFmtId="0" fontId="9" fillId="0" borderId="0"/>
    <xf numFmtId="170" fontId="15" fillId="5" borderId="0" applyNumberFormat="0" applyFont="0" applyFill="0" applyBorder="0" applyAlignment="0">
      <alignment vertical="center"/>
      <protection hidden="1"/>
    </xf>
    <xf numFmtId="4" fontId="21" fillId="6" borderId="0" applyBorder="0" applyAlignment="0">
      <alignment horizontal="left" vertical="center"/>
      <protection locked="0"/>
    </xf>
    <xf numFmtId="1" fontId="15" fillId="7" borderId="0">
      <alignment horizontal="center"/>
      <protection locked="0"/>
    </xf>
    <xf numFmtId="4" fontId="22" fillId="7" borderId="0" applyBorder="0" applyAlignment="0">
      <protection locked="0"/>
    </xf>
    <xf numFmtId="4" fontId="15" fillId="8" borderId="6">
      <alignment horizontal="center" vertical="center"/>
    </xf>
    <xf numFmtId="4" fontId="15" fillId="9" borderId="0">
      <alignment horizontal="right" vertical="center"/>
      <protection locked="0"/>
    </xf>
    <xf numFmtId="4" fontId="23" fillId="9" borderId="6">
      <alignment horizontal="center" vertical="center"/>
      <protection locked="0"/>
    </xf>
    <xf numFmtId="38" fontId="25" fillId="0" borderId="0" applyFont="0" applyFill="0" applyBorder="0" applyAlignment="0" applyProtection="0"/>
    <xf numFmtId="10" fontId="22" fillId="0" borderId="0" applyFill="0" applyBorder="0" applyAlignment="0">
      <protection locked="0"/>
    </xf>
    <xf numFmtId="3" fontId="21" fillId="8" borderId="6">
      <alignment horizontal="center" vertical="center"/>
    </xf>
    <xf numFmtId="1" fontId="15" fillId="13" borderId="6">
      <alignment horizontal="center" vertical="center"/>
      <protection hidden="1"/>
    </xf>
    <xf numFmtId="0" fontId="9" fillId="0" borderId="0"/>
    <xf numFmtId="3" fontId="15" fillId="7" borderId="6">
      <alignment horizontal="center" vertical="center"/>
      <protection locked="0"/>
    </xf>
    <xf numFmtId="2" fontId="22" fillId="0" borderId="0"/>
    <xf numFmtId="0" fontId="45" fillId="0" borderId="0"/>
    <xf numFmtId="0" fontId="46" fillId="0" borderId="0"/>
    <xf numFmtId="0" fontId="48" fillId="0" borderId="0" applyNumberFormat="0" applyFill="0" applyBorder="0" applyAlignment="0" applyProtection="0"/>
    <xf numFmtId="4" fontId="15" fillId="17" borderId="0">
      <alignment vertical="center"/>
      <protection locked="0"/>
    </xf>
    <xf numFmtId="0" fontId="25" fillId="0" borderId="0"/>
    <xf numFmtId="4" fontId="15" fillId="18" borderId="1" applyBorder="0">
      <protection hidden="1"/>
    </xf>
    <xf numFmtId="3" fontId="23" fillId="9" borderId="6">
      <alignment vertical="center"/>
      <protection locked="0"/>
    </xf>
    <xf numFmtId="4" fontId="15" fillId="9" borderId="8">
      <alignment vertical="center"/>
      <protection locked="0" hidden="1"/>
    </xf>
    <xf numFmtId="4" fontId="15" fillId="9" borderId="8">
      <alignment horizontal="center" vertical="center"/>
      <protection locked="0"/>
    </xf>
    <xf numFmtId="4" fontId="15" fillId="9" borderId="0">
      <alignment horizontal="center" vertical="center"/>
      <protection locked="0"/>
    </xf>
    <xf numFmtId="0" fontId="50" fillId="0" borderId="0" applyNumberFormat="0" applyAlignment="0" applyProtection="0"/>
    <xf numFmtId="4" fontId="15" fillId="0" borderId="0"/>
    <xf numFmtId="4" fontId="15" fillId="17" borderId="0">
      <protection locked="0"/>
    </xf>
    <xf numFmtId="3" fontId="22" fillId="7" borderId="0">
      <alignment horizontal="center"/>
      <protection locked="0"/>
    </xf>
    <xf numFmtId="4" fontId="49" fillId="20" borderId="12">
      <alignment vertical="center"/>
    </xf>
    <xf numFmtId="165" fontId="15" fillId="7" borderId="6" applyNumberFormat="0" applyFill="0" applyBorder="0" applyAlignment="0">
      <alignment horizontal="center" vertical="center"/>
      <protection locked="0"/>
    </xf>
    <xf numFmtId="168" fontId="15" fillId="8" borderId="6">
      <alignment horizontal="center" vertical="center"/>
    </xf>
    <xf numFmtId="4" fontId="15" fillId="19" borderId="9">
      <alignment vertical="center"/>
      <protection locked="0"/>
    </xf>
    <xf numFmtId="1" fontId="15" fillId="7"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97" fillId="26" borderId="33" applyNumberFormat="0" applyAlignment="0" applyProtection="0"/>
    <xf numFmtId="0" fontId="100" fillId="27" borderId="0" applyNumberFormat="0" applyBorder="0" applyAlignment="0" applyProtection="0"/>
  </cellStyleXfs>
  <cellXfs count="1168">
    <xf numFmtId="0" fontId="0" fillId="0" borderId="0" xfId="0"/>
    <xf numFmtId="0" fontId="10" fillId="0" borderId="0" xfId="4" applyFont="1" applyAlignment="1">
      <alignment vertical="center"/>
    </xf>
    <xf numFmtId="49" fontId="11" fillId="3" borderId="6" xfId="0" applyNumberFormat="1" applyFont="1" applyFill="1" applyBorder="1" applyAlignment="1" applyProtection="1">
      <alignment horizontal="center" vertical="center"/>
      <protection hidden="1"/>
    </xf>
    <xf numFmtId="168" fontId="16" fillId="3" borderId="9" xfId="6" applyFont="1" applyFill="1" applyAlignment="1" applyProtection="1">
      <alignment horizontal="center" vertical="center"/>
      <protection hidden="1"/>
    </xf>
    <xf numFmtId="4" fontId="16" fillId="3" borderId="9" xfId="0" applyNumberFormat="1" applyFont="1" applyFill="1" applyBorder="1" applyAlignment="1" applyProtection="1">
      <alignment vertical="center"/>
      <protection hidden="1"/>
    </xf>
    <xf numFmtId="4" fontId="16" fillId="3" borderId="9" xfId="4" applyNumberFormat="1" applyFont="1" applyFill="1" applyBorder="1" applyAlignment="1" applyProtection="1">
      <alignment horizontal="right" vertical="center"/>
      <protection hidden="1"/>
    </xf>
    <xf numFmtId="4" fontId="16" fillId="3" borderId="1" xfId="4" applyNumberFormat="1" applyFont="1" applyFill="1" applyBorder="1" applyAlignment="1" applyProtection="1">
      <alignment horizontal="right" vertical="center"/>
      <protection hidden="1"/>
    </xf>
    <xf numFmtId="4" fontId="10" fillId="0" borderId="0" xfId="4" applyNumberFormat="1" applyFont="1" applyAlignment="1">
      <alignment vertical="center"/>
    </xf>
    <xf numFmtId="0" fontId="16" fillId="3" borderId="6" xfId="8" applyFont="1" applyFill="1" applyBorder="1" applyAlignment="1" applyProtection="1">
      <alignment vertical="center"/>
    </xf>
    <xf numFmtId="0" fontId="18" fillId="0" borderId="0" xfId="4" applyFont="1" applyAlignment="1">
      <alignment vertical="center"/>
    </xf>
    <xf numFmtId="1" fontId="14" fillId="3" borderId="6" xfId="20" applyNumberFormat="1" applyFont="1" applyFill="1" applyAlignment="1" applyProtection="1">
      <alignment horizontal="right" vertical="center" wrapText="1"/>
      <protection locked="0"/>
    </xf>
    <xf numFmtId="0" fontId="33" fillId="0" borderId="0" xfId="0" applyFont="1" applyAlignment="1">
      <alignment vertical="center" wrapText="1"/>
    </xf>
    <xf numFmtId="0" fontId="33" fillId="0" borderId="0" xfId="0" applyFont="1" applyFill="1" applyAlignment="1">
      <alignment vertical="center" wrapText="1"/>
    </xf>
    <xf numFmtId="49" fontId="10" fillId="12" borderId="6" xfId="23" applyNumberFormat="1" applyFont="1" applyFill="1" applyBorder="1" applyAlignment="1" applyProtection="1">
      <alignment vertical="center" wrapText="1"/>
      <protection locked="0"/>
    </xf>
    <xf numFmtId="2" fontId="11" fillId="0" borderId="0" xfId="24" applyFont="1"/>
    <xf numFmtId="2" fontId="11" fillId="3" borderId="6" xfId="24" applyFont="1" applyFill="1" applyBorder="1" applyAlignment="1">
      <alignment vertical="top"/>
    </xf>
    <xf numFmtId="2" fontId="11" fillId="3" borderId="6" xfId="24" applyFont="1" applyFill="1" applyBorder="1" applyAlignment="1">
      <alignment horizontal="center" vertical="top"/>
    </xf>
    <xf numFmtId="4" fontId="11" fillId="3" borderId="6" xfId="24" applyNumberFormat="1" applyFont="1" applyFill="1" applyBorder="1" applyAlignment="1">
      <alignment vertical="top"/>
    </xf>
    <xf numFmtId="2" fontId="11" fillId="2" borderId="6" xfId="24" applyFont="1" applyFill="1" applyBorder="1" applyAlignment="1">
      <alignment vertical="top"/>
    </xf>
    <xf numFmtId="2" fontId="16" fillId="2" borderId="6" xfId="24" applyFont="1" applyFill="1" applyBorder="1" applyAlignment="1">
      <alignment vertical="top"/>
    </xf>
    <xf numFmtId="4" fontId="16" fillId="2" borderId="6" xfId="24" applyNumberFormat="1" applyFont="1" applyFill="1" applyBorder="1" applyAlignment="1">
      <alignment vertical="top"/>
    </xf>
    <xf numFmtId="2" fontId="16" fillId="6" borderId="6" xfId="24" applyFont="1" applyFill="1" applyBorder="1" applyAlignment="1">
      <alignment vertical="top"/>
    </xf>
    <xf numFmtId="4" fontId="16" fillId="6" borderId="6" xfId="24" applyNumberFormat="1" applyFont="1" applyFill="1" applyBorder="1" applyAlignment="1">
      <alignment vertical="top"/>
    </xf>
    <xf numFmtId="4" fontId="16" fillId="6" borderId="6" xfId="24" applyNumberFormat="1" applyFont="1" applyFill="1" applyBorder="1" applyAlignment="1">
      <alignment horizontal="left" vertical="top"/>
    </xf>
    <xf numFmtId="2" fontId="16" fillId="14" borderId="6" xfId="24" applyFont="1" applyFill="1" applyBorder="1" applyAlignment="1">
      <alignment vertical="top"/>
    </xf>
    <xf numFmtId="4" fontId="16" fillId="14" borderId="6" xfId="24" applyNumberFormat="1" applyFont="1" applyFill="1" applyBorder="1" applyAlignment="1">
      <alignment horizontal="left" vertical="top"/>
    </xf>
    <xf numFmtId="4" fontId="16" fillId="14" borderId="6" xfId="24" applyNumberFormat="1" applyFont="1" applyFill="1" applyBorder="1" applyAlignment="1">
      <alignment vertical="top"/>
    </xf>
    <xf numFmtId="2" fontId="41" fillId="14" borderId="6" xfId="24" applyFont="1" applyFill="1" applyBorder="1" applyAlignment="1">
      <alignment vertical="top"/>
    </xf>
    <xf numFmtId="4" fontId="41" fillId="14" borderId="6" xfId="24" applyNumberFormat="1" applyFont="1" applyFill="1" applyBorder="1" applyAlignment="1">
      <alignment horizontal="left" vertical="top"/>
    </xf>
    <xf numFmtId="2" fontId="16" fillId="6" borderId="6" xfId="24" applyFont="1" applyFill="1" applyBorder="1" applyAlignment="1">
      <alignment horizontal="center" vertical="top"/>
    </xf>
    <xf numFmtId="2" fontId="11" fillId="6" borderId="6" xfId="24" applyFont="1" applyFill="1" applyBorder="1" applyAlignment="1">
      <alignment vertical="top"/>
    </xf>
    <xf numFmtId="2" fontId="16" fillId="0" borderId="6" xfId="24" applyFont="1" applyBorder="1" applyAlignment="1"/>
    <xf numFmtId="0" fontId="34" fillId="3" borderId="9" xfId="0" applyFont="1" applyFill="1" applyBorder="1"/>
    <xf numFmtId="0" fontId="10" fillId="3" borderId="9" xfId="0" applyFont="1" applyFill="1" applyBorder="1" applyAlignment="1" applyProtection="1">
      <alignment vertical="center" wrapText="1"/>
      <protection hidden="1"/>
    </xf>
    <xf numFmtId="0" fontId="19" fillId="3" borderId="9" xfId="0" applyFont="1" applyFill="1" applyBorder="1" applyAlignment="1" applyProtection="1">
      <alignment vertical="center" wrapText="1"/>
      <protection hidden="1"/>
    </xf>
    <xf numFmtId="0" fontId="19" fillId="0" borderId="0" xfId="0" applyFont="1" applyBorder="1" applyAlignment="1" applyProtection="1">
      <alignment vertical="center" wrapText="1"/>
      <protection hidden="1"/>
    </xf>
    <xf numFmtId="4" fontId="10" fillId="0" borderId="0" xfId="28" applyNumberFormat="1" applyFont="1" applyFill="1" applyBorder="1" applyAlignment="1" applyProtection="1">
      <alignment vertical="center" wrapText="1"/>
      <protection hidden="1"/>
    </xf>
    <xf numFmtId="4" fontId="19" fillId="0" borderId="1" xfId="14" applyNumberFormat="1" applyFont="1" applyFill="1" applyBorder="1" applyAlignment="1" applyProtection="1">
      <alignment horizontal="right" vertical="center"/>
      <protection locked="0"/>
    </xf>
    <xf numFmtId="4" fontId="19" fillId="0" borderId="6" xfId="14" applyNumberFormat="1" applyFont="1" applyFill="1" applyBorder="1" applyAlignment="1" applyProtection="1">
      <alignment horizontal="right" vertical="center"/>
      <protection locked="0"/>
    </xf>
    <xf numFmtId="4" fontId="19" fillId="0" borderId="1" xfId="11" applyNumberFormat="1" applyFont="1" applyFill="1" applyBorder="1" applyAlignment="1" applyProtection="1">
      <alignment horizontal="right" vertical="center"/>
      <protection locked="0"/>
    </xf>
    <xf numFmtId="4" fontId="19" fillId="0" borderId="6" xfId="11" applyNumberFormat="1" applyFont="1" applyFill="1" applyBorder="1" applyAlignment="1" applyProtection="1">
      <alignment horizontal="right" vertical="center"/>
      <protection locked="0"/>
    </xf>
    <xf numFmtId="0" fontId="19" fillId="0" borderId="0" xfId="8" applyFont="1" applyBorder="1" applyAlignment="1" applyProtection="1">
      <alignment vertical="center" wrapText="1"/>
    </xf>
    <xf numFmtId="0" fontId="19" fillId="0" borderId="0" xfId="8" applyFont="1" applyFill="1" applyBorder="1" applyAlignment="1" applyProtection="1">
      <alignment vertical="center" wrapText="1"/>
    </xf>
    <xf numFmtId="0" fontId="19" fillId="0" borderId="0" xfId="8" applyFont="1" applyAlignment="1" applyProtection="1">
      <alignment vertical="center" wrapText="1"/>
    </xf>
    <xf numFmtId="3" fontId="19" fillId="0" borderId="1" xfId="14" applyNumberFormat="1" applyFont="1" applyFill="1" applyBorder="1" applyAlignment="1" applyProtection="1">
      <alignment horizontal="center" vertical="center" wrapText="1"/>
      <protection locked="0"/>
    </xf>
    <xf numFmtId="3" fontId="19" fillId="0" borderId="14" xfId="14" applyNumberFormat="1" applyFont="1" applyFill="1" applyBorder="1" applyAlignment="1" applyProtection="1">
      <alignment horizontal="center" vertical="center" wrapText="1"/>
      <protection locked="0"/>
    </xf>
    <xf numFmtId="3" fontId="19" fillId="3" borderId="6" xfId="11" applyNumberFormat="1" applyFont="1" applyFill="1" applyBorder="1" applyAlignment="1" applyProtection="1">
      <alignment horizontal="center" vertical="center" wrapText="1"/>
      <protection hidden="1"/>
    </xf>
    <xf numFmtId="4" fontId="19" fillId="3" borderId="6" xfId="8" applyNumberFormat="1" applyFont="1" applyFill="1" applyBorder="1" applyAlignment="1" applyProtection="1">
      <alignment horizontal="center" vertical="center" wrapText="1"/>
      <protection hidden="1"/>
    </xf>
    <xf numFmtId="49" fontId="19" fillId="3" borderId="6" xfId="11" applyNumberFormat="1" applyFont="1" applyFill="1" applyBorder="1" applyAlignment="1" applyProtection="1">
      <alignment horizontal="center" vertical="center" wrapText="1"/>
      <protection hidden="1"/>
    </xf>
    <xf numFmtId="49" fontId="19" fillId="0" borderId="6" xfId="9" applyNumberFormat="1" applyFont="1" applyFill="1" applyBorder="1" applyAlignment="1" applyProtection="1">
      <alignment vertical="center" wrapText="1"/>
      <protection locked="0"/>
    </xf>
    <xf numFmtId="0" fontId="19" fillId="0" borderId="0" xfId="0" applyFont="1" applyAlignment="1">
      <alignment vertical="center" wrapText="1"/>
    </xf>
    <xf numFmtId="9" fontId="19" fillId="3" borderId="4" xfId="2" applyFont="1" applyFill="1" applyBorder="1" applyAlignment="1" applyProtection="1">
      <alignment vertical="center" wrapText="1"/>
    </xf>
    <xf numFmtId="4" fontId="19" fillId="6" borderId="6" xfId="32" applyNumberFormat="1" applyFont="1" applyFill="1" applyBorder="1" applyAlignment="1" applyProtection="1">
      <alignment vertical="center" wrapText="1"/>
      <protection locked="0"/>
    </xf>
    <xf numFmtId="4" fontId="10" fillId="3" borderId="6" xfId="11" applyNumberFormat="1" applyFont="1" applyFill="1" applyBorder="1" applyAlignment="1" applyProtection="1">
      <alignment vertical="center" wrapText="1"/>
      <protection hidden="1"/>
    </xf>
    <xf numFmtId="0" fontId="19" fillId="3" borderId="6" xfId="0" applyFont="1" applyFill="1" applyBorder="1" applyAlignment="1" applyProtection="1">
      <alignment horizontal="center" vertical="center" wrapText="1"/>
      <protection hidden="1"/>
    </xf>
    <xf numFmtId="49" fontId="19" fillId="3" borderId="1" xfId="11" applyNumberFormat="1" applyFont="1" applyFill="1" applyBorder="1" applyAlignment="1" applyProtection="1">
      <alignment horizontal="center" vertical="center" wrapText="1"/>
      <protection hidden="1"/>
    </xf>
    <xf numFmtId="4" fontId="19" fillId="0" borderId="0" xfId="8" applyNumberFormat="1" applyFont="1" applyBorder="1" applyAlignment="1" applyProtection="1">
      <alignment vertical="center" wrapText="1"/>
    </xf>
    <xf numFmtId="3" fontId="19" fillId="0" borderId="0" xfId="8" applyNumberFormat="1" applyFont="1" applyBorder="1" applyAlignment="1" applyProtection="1">
      <alignment vertical="center" wrapText="1"/>
    </xf>
    <xf numFmtId="49" fontId="19" fillId="0" borderId="6" xfId="9" applyNumberFormat="1" applyFont="1" applyFill="1" applyBorder="1" applyAlignment="1" applyProtection="1">
      <alignment horizontal="left" vertical="center"/>
      <protection locked="0"/>
    </xf>
    <xf numFmtId="49" fontId="19" fillId="0" borderId="1" xfId="9" applyNumberFormat="1" applyFont="1" applyFill="1" applyBorder="1" applyAlignment="1" applyProtection="1">
      <alignment horizontal="left" vertical="center"/>
      <protection locked="0"/>
    </xf>
    <xf numFmtId="4" fontId="13" fillId="3" borderId="6" xfId="0" applyNumberFormat="1" applyFont="1" applyFill="1" applyBorder="1" applyAlignment="1" applyProtection="1">
      <alignment vertical="center"/>
      <protection hidden="1"/>
    </xf>
    <xf numFmtId="0" fontId="6" fillId="3" borderId="6" xfId="4" applyFont="1" applyFill="1" applyBorder="1" applyAlignment="1">
      <alignment vertical="center"/>
    </xf>
    <xf numFmtId="49" fontId="6" fillId="3" borderId="6" xfId="0" applyNumberFormat="1" applyFont="1" applyFill="1" applyBorder="1" applyAlignment="1" applyProtection="1">
      <alignment vertical="center" wrapText="1"/>
      <protection hidden="1"/>
    </xf>
    <xf numFmtId="4" fontId="17" fillId="3" borderId="9" xfId="4" applyNumberFormat="1" applyFont="1" applyFill="1" applyBorder="1" applyAlignment="1" applyProtection="1">
      <alignment horizontal="right" vertical="center"/>
      <protection hidden="1"/>
    </xf>
    <xf numFmtId="4" fontId="17" fillId="3" borderId="9" xfId="7" applyNumberFormat="1" applyFont="1" applyFill="1" applyBorder="1" applyAlignment="1" applyProtection="1">
      <alignment horizontal="right" vertical="center"/>
      <protection hidden="1"/>
    </xf>
    <xf numFmtId="4" fontId="16" fillId="3" borderId="9" xfId="7" applyNumberFormat="1" applyFont="1" applyFill="1" applyBorder="1" applyAlignment="1" applyProtection="1">
      <alignment horizontal="right" vertical="center"/>
      <protection hidden="1"/>
    </xf>
    <xf numFmtId="4" fontId="16" fillId="3" borderId="9" xfId="1" applyNumberFormat="1" applyFont="1" applyFill="1" applyBorder="1" applyAlignment="1" applyProtection="1">
      <alignment horizontal="right" vertical="center"/>
      <protection hidden="1"/>
    </xf>
    <xf numFmtId="4" fontId="16" fillId="3" borderId="1" xfId="7" applyNumberFormat="1" applyFont="1" applyFill="1" applyBorder="1" applyAlignment="1" applyProtection="1">
      <alignment horizontal="right" vertical="center"/>
      <protection hidden="1"/>
    </xf>
    <xf numFmtId="4" fontId="16" fillId="3" borderId="1" xfId="1" applyNumberFormat="1" applyFont="1" applyFill="1" applyBorder="1" applyAlignment="1" applyProtection="1">
      <alignment horizontal="right" vertical="center"/>
      <protection hidden="1"/>
    </xf>
    <xf numFmtId="4" fontId="16" fillId="3" borderId="22" xfId="4" applyNumberFormat="1" applyFont="1" applyFill="1" applyBorder="1" applyAlignment="1" applyProtection="1">
      <alignment horizontal="right" vertical="center"/>
      <protection hidden="1"/>
    </xf>
    <xf numFmtId="4" fontId="13" fillId="3" borderId="25" xfId="4" applyNumberFormat="1" applyFont="1" applyFill="1" applyBorder="1" applyAlignment="1" applyProtection="1">
      <alignment horizontal="right" vertical="center"/>
      <protection hidden="1"/>
    </xf>
    <xf numFmtId="4" fontId="13" fillId="3" borderId="26" xfId="4" applyNumberFormat="1" applyFont="1" applyFill="1" applyBorder="1" applyAlignment="1" applyProtection="1">
      <alignment horizontal="right" vertical="center"/>
      <protection hidden="1"/>
    </xf>
    <xf numFmtId="0" fontId="11" fillId="22" borderId="18" xfId="4" applyFont="1" applyFill="1" applyBorder="1" applyAlignment="1" applyProtection="1">
      <alignment horizontal="center" vertical="center"/>
      <protection hidden="1"/>
    </xf>
    <xf numFmtId="0" fontId="11" fillId="22" borderId="19" xfId="4" applyFont="1" applyFill="1" applyBorder="1" applyAlignment="1" applyProtection="1">
      <alignment horizontal="center" vertical="center"/>
      <protection hidden="1"/>
    </xf>
    <xf numFmtId="0" fontId="11" fillId="22" borderId="19" xfId="4" applyFont="1" applyFill="1" applyBorder="1" applyAlignment="1" applyProtection="1">
      <alignment horizontal="center" vertical="center" wrapText="1"/>
      <protection hidden="1"/>
    </xf>
    <xf numFmtId="0" fontId="11" fillId="22" borderId="20" xfId="4" applyFont="1" applyFill="1" applyBorder="1" applyAlignment="1" applyProtection="1">
      <alignment horizontal="center" vertical="center" wrapText="1"/>
      <protection hidden="1"/>
    </xf>
    <xf numFmtId="4" fontId="16" fillId="22" borderId="21" xfId="4" applyNumberFormat="1" applyFont="1" applyFill="1" applyBorder="1" applyAlignment="1" applyProtection="1">
      <alignment horizontal="right" vertical="center"/>
      <protection hidden="1"/>
    </xf>
    <xf numFmtId="4" fontId="16" fillId="22" borderId="23" xfId="4" applyNumberFormat="1" applyFont="1" applyFill="1" applyBorder="1" applyAlignment="1" applyProtection="1">
      <alignment horizontal="right" vertical="center"/>
      <protection hidden="1"/>
    </xf>
    <xf numFmtId="4" fontId="13" fillId="22" borderId="17" xfId="4" applyNumberFormat="1" applyFont="1" applyFill="1" applyBorder="1" applyAlignment="1" applyProtection="1">
      <alignment horizontal="right" vertical="center"/>
      <protection hidden="1"/>
    </xf>
    <xf numFmtId="4" fontId="19" fillId="0" borderId="4" xfId="14" applyNumberFormat="1" applyFont="1" applyFill="1" applyBorder="1" applyAlignment="1" applyProtection="1">
      <alignment horizontal="right" vertical="center"/>
      <protection locked="0"/>
    </xf>
    <xf numFmtId="4" fontId="19" fillId="0" borderId="7" xfId="14" applyNumberFormat="1" applyFont="1" applyFill="1" applyBorder="1" applyAlignment="1" applyProtection="1">
      <alignment horizontal="right" vertical="center"/>
      <protection locked="0"/>
    </xf>
    <xf numFmtId="4" fontId="19" fillId="0" borderId="6" xfId="14" applyFont="1" applyFill="1" applyBorder="1" applyAlignment="1" applyProtection="1">
      <alignment horizontal="right" vertical="center" wrapText="1"/>
      <protection locked="0"/>
    </xf>
    <xf numFmtId="0" fontId="19" fillId="3" borderId="9" xfId="8" applyFont="1" applyFill="1" applyBorder="1" applyAlignment="1" applyProtection="1">
      <alignment vertical="center" wrapText="1"/>
    </xf>
    <xf numFmtId="4" fontId="6" fillId="23" borderId="6" xfId="11" applyNumberFormat="1" applyFont="1" applyFill="1" applyBorder="1" applyAlignment="1" applyProtection="1">
      <alignment vertical="center" wrapText="1"/>
      <protection hidden="1"/>
    </xf>
    <xf numFmtId="4" fontId="19" fillId="23" borderId="1" xfId="11" applyNumberFormat="1" applyFont="1" applyFill="1" applyBorder="1" applyAlignment="1" applyProtection="1">
      <alignment horizontal="right" vertical="center" wrapText="1"/>
      <protection hidden="1"/>
    </xf>
    <xf numFmtId="0" fontId="11" fillId="23" borderId="7" xfId="4" applyFont="1" applyFill="1" applyBorder="1" applyAlignment="1" applyProtection="1">
      <alignment horizontal="center" vertical="center"/>
      <protection hidden="1"/>
    </xf>
    <xf numFmtId="0" fontId="11" fillId="23" borderId="6" xfId="4" applyFont="1" applyFill="1" applyBorder="1" applyAlignment="1" applyProtection="1">
      <alignment horizontal="center" vertical="center"/>
      <protection hidden="1"/>
    </xf>
    <xf numFmtId="0" fontId="11" fillId="23" borderId="5" xfId="4" applyFont="1" applyFill="1" applyBorder="1" applyAlignment="1" applyProtection="1">
      <alignment horizontal="center" vertical="center"/>
      <protection hidden="1"/>
    </xf>
    <xf numFmtId="4" fontId="16" fillId="23" borderId="9" xfId="4" applyNumberFormat="1" applyFont="1" applyFill="1" applyBorder="1" applyAlignment="1" applyProtection="1">
      <alignment horizontal="right" vertical="center"/>
      <protection hidden="1"/>
    </xf>
    <xf numFmtId="4" fontId="16" fillId="23" borderId="10" xfId="4" applyNumberFormat="1" applyFont="1" applyFill="1" applyBorder="1" applyAlignment="1" applyProtection="1">
      <alignment horizontal="right" vertical="center"/>
      <protection hidden="1"/>
    </xf>
    <xf numFmtId="4" fontId="17" fillId="23" borderId="10" xfId="4" applyNumberFormat="1" applyFont="1" applyFill="1" applyBorder="1" applyAlignment="1" applyProtection="1">
      <alignment horizontal="right" vertical="center"/>
      <protection hidden="1"/>
    </xf>
    <xf numFmtId="4" fontId="13" fillId="23" borderId="7" xfId="4" applyNumberFormat="1" applyFont="1" applyFill="1" applyBorder="1" applyAlignment="1" applyProtection="1">
      <alignment horizontal="right" vertical="center"/>
      <protection hidden="1"/>
    </xf>
    <xf numFmtId="4" fontId="13" fillId="23" borderId="12" xfId="4" applyNumberFormat="1" applyFont="1" applyFill="1" applyBorder="1" applyAlignment="1" applyProtection="1">
      <alignment horizontal="right" vertical="center"/>
      <protection hidden="1"/>
    </xf>
    <xf numFmtId="0" fontId="12" fillId="23" borderId="27" xfId="4" applyFont="1" applyFill="1" applyBorder="1" applyAlignment="1" applyProtection="1">
      <alignment horizontal="center" vertical="center" wrapText="1"/>
      <protection hidden="1"/>
    </xf>
    <xf numFmtId="4" fontId="11" fillId="23" borderId="29" xfId="4" applyNumberFormat="1" applyFont="1" applyFill="1" applyBorder="1" applyAlignment="1" applyProtection="1">
      <alignment horizontal="right" vertical="center"/>
      <protection hidden="1"/>
    </xf>
    <xf numFmtId="4" fontId="13" fillId="23" borderId="30" xfId="4" applyNumberFormat="1" applyFont="1" applyFill="1" applyBorder="1" applyAlignment="1" applyProtection="1">
      <alignment horizontal="right" vertical="center"/>
      <protection hidden="1"/>
    </xf>
    <xf numFmtId="49" fontId="6" fillId="3" borderId="5" xfId="0" applyNumberFormat="1" applyFont="1" applyFill="1" applyBorder="1" applyAlignment="1" applyProtection="1">
      <alignment vertical="center" wrapText="1"/>
      <protection hidden="1"/>
    </xf>
    <xf numFmtId="4" fontId="11" fillId="23" borderId="28" xfId="4" applyNumberFormat="1" applyFont="1" applyFill="1" applyBorder="1" applyAlignment="1" applyProtection="1">
      <alignment horizontal="right" vertical="center"/>
      <protection hidden="1"/>
    </xf>
    <xf numFmtId="4" fontId="19" fillId="0" borderId="0" xfId="8" applyNumberFormat="1" applyFont="1" applyAlignment="1" applyProtection="1">
      <alignment horizontal="right" vertical="center" wrapText="1"/>
      <protection locked="0"/>
    </xf>
    <xf numFmtId="49" fontId="7" fillId="3" borderId="13" xfId="8" applyNumberFormat="1" applyFont="1" applyFill="1" applyBorder="1" applyAlignment="1" applyProtection="1">
      <alignment horizontal="left" vertical="center" wrapText="1"/>
      <protection hidden="1"/>
    </xf>
    <xf numFmtId="38" fontId="11" fillId="3" borderId="6" xfId="18" applyFont="1" applyFill="1" applyBorder="1" applyAlignment="1" applyProtection="1">
      <alignment horizontal="center" vertical="center" wrapText="1"/>
      <protection hidden="1"/>
    </xf>
    <xf numFmtId="1" fontId="11" fillId="3" borderId="6" xfId="8" applyNumberFormat="1" applyFont="1" applyFill="1" applyBorder="1" applyAlignment="1" applyProtection="1">
      <alignment horizontal="center" vertical="center" wrapText="1"/>
      <protection hidden="1"/>
    </xf>
    <xf numFmtId="4" fontId="19" fillId="0" borderId="0" xfId="8" applyNumberFormat="1" applyFont="1" applyFill="1" applyBorder="1" applyAlignment="1" applyProtection="1">
      <alignment horizontal="right" vertical="center" wrapText="1"/>
      <protection locked="0"/>
    </xf>
    <xf numFmtId="49" fontId="28" fillId="3" borderId="6" xfId="8" applyNumberFormat="1" applyFont="1" applyFill="1" applyBorder="1" applyAlignment="1" applyProtection="1">
      <alignment vertical="center" wrapText="1"/>
      <protection locked="0"/>
    </xf>
    <xf numFmtId="10" fontId="16" fillId="12" borderId="6" xfId="19" applyFont="1" applyFill="1" applyBorder="1" applyAlignment="1" applyProtection="1">
      <alignment horizontal="center" vertical="center" wrapText="1"/>
      <protection locked="0"/>
    </xf>
    <xf numFmtId="1" fontId="16" fillId="3" borderId="6" xfId="8" applyNumberFormat="1" applyFont="1" applyFill="1" applyBorder="1" applyAlignment="1" applyProtection="1">
      <alignment horizontal="center" vertical="center" wrapText="1"/>
      <protection hidden="1"/>
    </xf>
    <xf numFmtId="3" fontId="16" fillId="3" borderId="4" xfId="18" applyNumberFormat="1" applyFont="1" applyFill="1" applyBorder="1" applyAlignment="1" applyProtection="1">
      <alignment horizontal="center" vertical="center" wrapText="1"/>
      <protection hidden="1"/>
    </xf>
    <xf numFmtId="4" fontId="16" fillId="0" borderId="6" xfId="8" applyNumberFormat="1" applyFont="1" applyFill="1" applyBorder="1" applyAlignment="1" applyProtection="1">
      <alignment horizontal="right" vertical="center" wrapText="1"/>
      <protection locked="0"/>
    </xf>
    <xf numFmtId="4" fontId="16" fillId="23" borderId="6" xfId="8" applyNumberFormat="1" applyFont="1" applyFill="1" applyBorder="1" applyAlignment="1" applyProtection="1">
      <alignment vertical="center" wrapText="1"/>
      <protection hidden="1"/>
    </xf>
    <xf numFmtId="4" fontId="26" fillId="23" borderId="6" xfId="8" applyNumberFormat="1" applyFont="1" applyFill="1" applyBorder="1" applyAlignment="1" applyProtection="1">
      <alignment vertical="center" wrapText="1"/>
      <protection hidden="1"/>
    </xf>
    <xf numFmtId="49" fontId="26" fillId="23" borderId="6" xfId="8" applyNumberFormat="1" applyFont="1" applyFill="1" applyBorder="1" applyAlignment="1" applyProtection="1">
      <alignment horizontal="left" vertical="center" wrapText="1"/>
      <protection hidden="1"/>
    </xf>
    <xf numFmtId="9" fontId="16" fillId="0" borderId="1" xfId="8" applyNumberFormat="1" applyFont="1" applyFill="1" applyBorder="1" applyAlignment="1" applyProtection="1">
      <alignment horizontal="center" vertical="center" wrapText="1"/>
      <protection locked="0"/>
    </xf>
    <xf numFmtId="1" fontId="16" fillId="0" borderId="4" xfId="8" applyNumberFormat="1" applyFont="1" applyFill="1" applyBorder="1" applyAlignment="1" applyProtection="1">
      <alignment horizontal="center" vertical="center" wrapText="1"/>
      <protection locked="0"/>
    </xf>
    <xf numFmtId="4" fontId="16" fillId="0" borderId="4" xfId="8" applyNumberFormat="1" applyFont="1" applyFill="1" applyBorder="1" applyAlignment="1" applyProtection="1">
      <alignment horizontal="right" vertical="center" wrapText="1"/>
      <protection locked="0"/>
    </xf>
    <xf numFmtId="4" fontId="16" fillId="23" borderId="1" xfId="8" applyNumberFormat="1" applyFont="1" applyFill="1" applyBorder="1" applyAlignment="1" applyProtection="1">
      <alignment vertical="center" wrapText="1"/>
      <protection hidden="1"/>
    </xf>
    <xf numFmtId="49" fontId="16" fillId="3" borderId="6" xfId="8" applyNumberFormat="1" applyFont="1" applyFill="1" applyBorder="1" applyAlignment="1" applyProtection="1">
      <alignment vertical="center" wrapText="1"/>
      <protection locked="0"/>
    </xf>
    <xf numFmtId="9" fontId="16" fillId="0" borderId="6" xfId="8" applyNumberFormat="1" applyFont="1" applyFill="1" applyBorder="1" applyAlignment="1" applyProtection="1">
      <alignment horizontal="center" vertical="center" wrapText="1"/>
      <protection locked="0"/>
    </xf>
    <xf numFmtId="1" fontId="16" fillId="0" borderId="6" xfId="8" applyNumberFormat="1" applyFont="1" applyFill="1" applyBorder="1" applyAlignment="1" applyProtection="1">
      <alignment horizontal="center" vertical="center" wrapText="1"/>
      <protection locked="0"/>
    </xf>
    <xf numFmtId="4" fontId="16" fillId="0" borderId="7" xfId="8" applyNumberFormat="1" applyFont="1" applyFill="1" applyBorder="1" applyAlignment="1" applyProtection="1">
      <alignment horizontal="right" vertical="center" wrapText="1"/>
      <protection locked="0"/>
    </xf>
    <xf numFmtId="4" fontId="26" fillId="3" borderId="6" xfId="8" applyNumberFormat="1" applyFont="1" applyFill="1" applyBorder="1" applyAlignment="1" applyProtection="1">
      <alignment vertical="center" wrapText="1"/>
      <protection hidden="1"/>
    </xf>
    <xf numFmtId="3" fontId="16" fillId="3" borderId="6" xfId="8" applyNumberFormat="1" applyFont="1" applyFill="1" applyBorder="1" applyAlignment="1" applyProtection="1">
      <alignment horizontal="center" vertical="center" wrapText="1"/>
      <protection hidden="1"/>
    </xf>
    <xf numFmtId="49" fontId="12" fillId="3" borderId="13" xfId="8" applyNumberFormat="1" applyFont="1" applyFill="1" applyBorder="1" applyAlignment="1" applyProtection="1">
      <alignment vertical="center" wrapText="1"/>
    </xf>
    <xf numFmtId="4" fontId="16" fillId="0" borderId="6" xfId="21" applyNumberFormat="1" applyFont="1" applyFill="1" applyBorder="1" applyAlignment="1" applyProtection="1">
      <alignment horizontal="center" vertical="center" wrapText="1"/>
      <protection locked="0"/>
    </xf>
    <xf numFmtId="1" fontId="16" fillId="0" borderId="2" xfId="18" applyNumberFormat="1" applyFont="1" applyFill="1" applyBorder="1" applyAlignment="1" applyProtection="1">
      <alignment horizontal="center" vertical="center" wrapText="1"/>
      <protection locked="0"/>
    </xf>
    <xf numFmtId="4" fontId="16" fillId="3" borderId="6" xfId="8" applyNumberFormat="1" applyFont="1" applyFill="1" applyBorder="1" applyAlignment="1" applyProtection="1">
      <alignment horizontal="center" vertical="center" wrapText="1"/>
      <protection locked="0"/>
    </xf>
    <xf numFmtId="4" fontId="16" fillId="0" borderId="6" xfId="8" applyNumberFormat="1" applyFont="1" applyFill="1" applyBorder="1" applyAlignment="1" applyProtection="1">
      <alignment horizontal="center" vertical="center" wrapText="1"/>
      <protection locked="0"/>
    </xf>
    <xf numFmtId="164" fontId="13" fillId="23" borderId="6" xfId="1" applyNumberFormat="1" applyFont="1" applyFill="1" applyBorder="1" applyAlignment="1" applyProtection="1">
      <alignment vertical="center" wrapText="1"/>
      <protection hidden="1"/>
    </xf>
    <xf numFmtId="164" fontId="19" fillId="0" borderId="0" xfId="8" applyNumberFormat="1" applyFont="1" applyAlignment="1" applyProtection="1">
      <alignment vertical="center" wrapText="1"/>
    </xf>
    <xf numFmtId="0" fontId="19" fillId="3" borderId="0" xfId="10" applyFont="1" applyFill="1" applyAlignment="1">
      <alignment vertical="center" wrapText="1"/>
    </xf>
    <xf numFmtId="0" fontId="19" fillId="3" borderId="12" xfId="10" applyFont="1" applyFill="1" applyBorder="1" applyAlignment="1">
      <alignment vertical="center" wrapText="1"/>
    </xf>
    <xf numFmtId="4" fontId="19" fillId="0" borderId="0" xfId="10" applyNumberFormat="1" applyFont="1" applyAlignment="1" applyProtection="1">
      <alignment horizontal="right" vertical="center" wrapText="1"/>
      <protection locked="0"/>
    </xf>
    <xf numFmtId="0" fontId="19" fillId="0" borderId="0" xfId="10" applyFont="1" applyAlignment="1">
      <alignment vertical="center" wrapText="1"/>
    </xf>
    <xf numFmtId="4" fontId="19" fillId="3" borderId="6" xfId="10" applyNumberFormat="1" applyFont="1" applyFill="1" applyBorder="1" applyAlignment="1" applyProtection="1">
      <alignment horizontal="center" vertical="center" wrapText="1"/>
      <protection hidden="1"/>
    </xf>
    <xf numFmtId="0" fontId="19" fillId="3" borderId="6" xfId="10" applyFont="1" applyFill="1" applyBorder="1" applyAlignment="1" applyProtection="1">
      <alignment horizontal="center" vertical="center" wrapText="1"/>
      <protection hidden="1"/>
    </xf>
    <xf numFmtId="0" fontId="19" fillId="3" borderId="5" xfId="10" applyFont="1" applyFill="1" applyBorder="1" applyAlignment="1" applyProtection="1">
      <alignment horizontal="center" vertical="center" wrapText="1"/>
      <protection hidden="1"/>
    </xf>
    <xf numFmtId="0" fontId="19" fillId="3" borderId="7" xfId="10" applyFont="1" applyFill="1" applyBorder="1" applyAlignment="1" applyProtection="1">
      <alignment horizontal="center" vertical="center" wrapText="1"/>
      <protection hidden="1"/>
    </xf>
    <xf numFmtId="4" fontId="19" fillId="0" borderId="0" xfId="10" applyNumberFormat="1" applyFont="1" applyFill="1" applyBorder="1" applyAlignment="1" applyProtection="1">
      <alignment horizontal="right" vertical="center" wrapText="1"/>
      <protection locked="0"/>
    </xf>
    <xf numFmtId="0" fontId="19" fillId="0" borderId="0" xfId="10" applyFont="1" applyFill="1" applyBorder="1" applyAlignment="1" applyProtection="1">
      <alignment vertical="center" wrapText="1"/>
    </xf>
    <xf numFmtId="1" fontId="19" fillId="0" borderId="6" xfId="13" applyNumberFormat="1" applyFont="1" applyFill="1" applyBorder="1" applyAlignment="1" applyProtection="1">
      <alignment horizontal="center" vertical="center" wrapText="1"/>
      <protection locked="0"/>
    </xf>
    <xf numFmtId="3" fontId="19" fillId="0" borderId="6" xfId="14" applyNumberFormat="1" applyFont="1" applyFill="1" applyBorder="1" applyAlignment="1" applyProtection="1">
      <alignment horizontal="right" vertical="center" wrapText="1"/>
      <protection locked="0"/>
    </xf>
    <xf numFmtId="3" fontId="19" fillId="23" borderId="6" xfId="15" applyNumberFormat="1" applyFont="1" applyFill="1" applyBorder="1" applyAlignment="1" applyProtection="1">
      <alignment horizontal="right" vertical="center" wrapText="1"/>
      <protection hidden="1"/>
    </xf>
    <xf numFmtId="4" fontId="19" fillId="6" borderId="6" xfId="16" applyNumberFormat="1" applyFont="1" applyFill="1" applyBorder="1" applyAlignment="1" applyProtection="1">
      <alignment horizontal="right" vertical="center" wrapText="1"/>
      <protection locked="0"/>
    </xf>
    <xf numFmtId="4" fontId="19" fillId="10" borderId="6" xfId="16" applyNumberFormat="1" applyFont="1" applyFill="1" applyBorder="1" applyAlignment="1" applyProtection="1">
      <alignment horizontal="right" vertical="center" wrapText="1"/>
      <protection locked="0"/>
    </xf>
    <xf numFmtId="0" fontId="19" fillId="0" borderId="0" xfId="10" applyFont="1" applyAlignment="1" applyProtection="1">
      <alignment vertical="center" wrapText="1"/>
    </xf>
    <xf numFmtId="49" fontId="19" fillId="3" borderId="7" xfId="9" applyNumberFormat="1" applyFont="1" applyFill="1" applyBorder="1" applyAlignment="1" applyProtection="1">
      <alignment vertical="center" wrapText="1"/>
      <protection locked="0"/>
    </xf>
    <xf numFmtId="3" fontId="6" fillId="23" borderId="6" xfId="15" applyNumberFormat="1" applyFont="1" applyFill="1" applyBorder="1" applyAlignment="1" applyProtection="1">
      <alignment horizontal="right" vertical="center" wrapText="1"/>
      <protection hidden="1"/>
    </xf>
    <xf numFmtId="4" fontId="6" fillId="3" borderId="6" xfId="16" applyNumberFormat="1" applyFont="1" applyFill="1" applyBorder="1" applyAlignment="1" applyProtection="1">
      <alignment horizontal="right" vertical="center" wrapText="1"/>
      <protection locked="0"/>
    </xf>
    <xf numFmtId="49" fontId="10" fillId="3" borderId="14" xfId="11" applyNumberFormat="1" applyFont="1" applyFill="1" applyBorder="1" applyAlignment="1" applyProtection="1">
      <alignment horizontal="center" vertical="center" wrapText="1"/>
      <protection hidden="1"/>
    </xf>
    <xf numFmtId="164" fontId="6" fillId="3" borderId="6" xfId="1" applyNumberFormat="1" applyFont="1" applyFill="1" applyBorder="1" applyAlignment="1" applyProtection="1">
      <alignment vertical="center" wrapText="1"/>
      <protection hidden="1"/>
    </xf>
    <xf numFmtId="4" fontId="6" fillId="3" borderId="6" xfId="15" applyNumberFormat="1" applyFont="1" applyFill="1" applyBorder="1" applyAlignment="1" applyProtection="1">
      <alignment horizontal="right" vertical="center" wrapText="1"/>
      <protection hidden="1"/>
    </xf>
    <xf numFmtId="4" fontId="10" fillId="0" borderId="0" xfId="10" applyNumberFormat="1" applyFont="1" applyAlignment="1" applyProtection="1">
      <alignment horizontal="right" vertical="center" wrapText="1"/>
      <protection locked="0"/>
    </xf>
    <xf numFmtId="0" fontId="10" fillId="0" borderId="0" xfId="10" applyFont="1" applyAlignment="1" applyProtection="1">
      <alignment vertical="center" wrapText="1"/>
    </xf>
    <xf numFmtId="49" fontId="19" fillId="3" borderId="7" xfId="10" applyNumberFormat="1" applyFont="1" applyFill="1" applyBorder="1" applyAlignment="1" applyProtection="1">
      <alignment horizontal="center" vertical="center" wrapText="1"/>
      <protection hidden="1"/>
    </xf>
    <xf numFmtId="49" fontId="19" fillId="3" borderId="6" xfId="10" applyNumberFormat="1" applyFont="1" applyFill="1" applyBorder="1" applyAlignment="1" applyProtection="1">
      <alignment horizontal="center" vertical="center" wrapText="1"/>
      <protection hidden="1"/>
    </xf>
    <xf numFmtId="2" fontId="19" fillId="3" borderId="2" xfId="11" applyNumberFormat="1" applyFont="1" applyFill="1" applyBorder="1" applyAlignment="1" applyProtection="1">
      <alignment vertical="center" wrapText="1"/>
      <protection hidden="1"/>
    </xf>
    <xf numFmtId="2" fontId="19" fillId="3" borderId="3" xfId="11" applyNumberFormat="1" applyFont="1" applyFill="1" applyBorder="1" applyAlignment="1" applyProtection="1">
      <alignment vertical="center" wrapText="1"/>
      <protection hidden="1"/>
    </xf>
    <xf numFmtId="2" fontId="19" fillId="3" borderId="4" xfId="11" applyNumberFormat="1" applyFont="1" applyFill="1" applyBorder="1" applyAlignment="1" applyProtection="1">
      <alignment vertical="center" wrapText="1"/>
      <protection hidden="1"/>
    </xf>
    <xf numFmtId="4" fontId="19" fillId="0" borderId="0" xfId="10" applyNumberFormat="1" applyFont="1" applyAlignment="1" applyProtection="1">
      <alignment vertical="center" wrapText="1"/>
      <protection locked="0"/>
    </xf>
    <xf numFmtId="4" fontId="19" fillId="0" borderId="0" xfId="0" applyNumberFormat="1" applyFont="1" applyAlignment="1" applyProtection="1">
      <alignment vertical="center" wrapText="1"/>
      <protection locked="0"/>
    </xf>
    <xf numFmtId="4" fontId="19" fillId="0" borderId="0" xfId="10" applyNumberFormat="1" applyFont="1" applyFill="1" applyAlignment="1" applyProtection="1">
      <alignment vertical="center" wrapText="1"/>
      <protection locked="0"/>
    </xf>
    <xf numFmtId="4" fontId="19" fillId="0" borderId="0" xfId="10" applyNumberFormat="1" applyFont="1" applyFill="1" applyAlignment="1" applyProtection="1">
      <alignment horizontal="right" vertical="center" wrapText="1"/>
      <protection locked="0"/>
    </xf>
    <xf numFmtId="0" fontId="19" fillId="0" borderId="0" xfId="10" applyFont="1" applyFill="1" applyAlignment="1" applyProtection="1">
      <alignment vertical="center" wrapText="1"/>
    </xf>
    <xf numFmtId="4" fontId="19" fillId="0" borderId="0" xfId="10" applyNumberFormat="1" applyFont="1" applyFill="1" applyBorder="1" applyAlignment="1" applyProtection="1">
      <alignment vertical="center" wrapText="1"/>
      <protection locked="0"/>
    </xf>
    <xf numFmtId="2" fontId="19" fillId="0" borderId="0" xfId="11" applyNumberFormat="1" applyFont="1" applyFill="1" applyBorder="1" applyAlignment="1" applyProtection="1">
      <alignment vertical="center" wrapText="1"/>
      <protection hidden="1"/>
    </xf>
    <xf numFmtId="4" fontId="19" fillId="0" borderId="0" xfId="12" applyNumberFormat="1" applyFont="1" applyFill="1" applyBorder="1" applyAlignment="1" applyProtection="1">
      <alignment vertical="center" wrapText="1"/>
      <protection locked="0"/>
    </xf>
    <xf numFmtId="0" fontId="19" fillId="0" borderId="0" xfId="10" applyFont="1" applyBorder="1" applyAlignment="1">
      <alignment vertical="center" wrapText="1"/>
    </xf>
    <xf numFmtId="4" fontId="19" fillId="0" borderId="0" xfId="10" applyNumberFormat="1" applyFont="1" applyBorder="1" applyAlignment="1" applyProtection="1">
      <alignment vertical="center" wrapText="1"/>
      <protection locked="0"/>
    </xf>
    <xf numFmtId="4" fontId="19" fillId="6" borderId="0" xfId="12" applyNumberFormat="1" applyFont="1" applyBorder="1" applyAlignment="1" applyProtection="1">
      <alignment vertical="center" wrapText="1"/>
      <protection locked="0"/>
    </xf>
    <xf numFmtId="4" fontId="10" fillId="0" borderId="0" xfId="10" applyNumberFormat="1" applyFont="1" applyFill="1" applyBorder="1" applyAlignment="1" applyProtection="1">
      <alignment vertical="center" wrapText="1"/>
      <protection locked="0"/>
    </xf>
    <xf numFmtId="49" fontId="19" fillId="0" borderId="6" xfId="9" applyNumberFormat="1" applyFont="1" applyBorder="1" applyAlignment="1" applyProtection="1">
      <alignment vertical="top" wrapText="1"/>
      <protection locked="0"/>
    </xf>
    <xf numFmtId="49" fontId="10" fillId="3" borderId="6" xfId="11" applyNumberFormat="1" applyFont="1" applyFill="1" applyBorder="1" applyAlignment="1" applyProtection="1">
      <alignment horizontal="center" vertical="center" wrapText="1"/>
      <protection hidden="1"/>
    </xf>
    <xf numFmtId="49" fontId="71" fillId="3" borderId="6" xfId="22" applyNumberFormat="1" applyFont="1" applyFill="1" applyBorder="1" applyAlignment="1" applyProtection="1">
      <alignment horizontal="center" vertical="center" wrapText="1"/>
    </xf>
    <xf numFmtId="49" fontId="10" fillId="3" borderId="13" xfId="8" applyNumberFormat="1" applyFont="1" applyFill="1" applyBorder="1" applyAlignment="1" applyProtection="1">
      <alignment horizontal="center" vertical="center" wrapText="1"/>
    </xf>
    <xf numFmtId="3" fontId="19" fillId="0" borderId="6" xfId="14" applyNumberFormat="1" applyFont="1" applyFill="1" applyBorder="1" applyAlignment="1" applyProtection="1">
      <alignment horizontal="center" vertical="center" wrapText="1"/>
      <protection locked="0"/>
    </xf>
    <xf numFmtId="4" fontId="19" fillId="3" borderId="6" xfId="11" applyNumberFormat="1" applyFont="1" applyFill="1" applyBorder="1" applyAlignment="1" applyProtection="1">
      <alignment vertical="center" wrapText="1"/>
      <protection hidden="1"/>
    </xf>
    <xf numFmtId="4" fontId="19" fillId="23" borderId="6" xfId="11" applyNumberFormat="1" applyFont="1" applyFill="1" applyBorder="1" applyAlignment="1" applyProtection="1">
      <alignment horizontal="right" vertical="center" wrapText="1"/>
      <protection hidden="1"/>
    </xf>
    <xf numFmtId="3" fontId="19" fillId="6" borderId="6" xfId="14" applyNumberFormat="1" applyFont="1" applyFill="1" applyBorder="1" applyAlignment="1" applyProtection="1">
      <alignment horizontal="right" vertical="center" wrapText="1"/>
      <protection locked="0"/>
    </xf>
    <xf numFmtId="3" fontId="19" fillId="12" borderId="6" xfId="14" applyNumberFormat="1" applyFont="1" applyFill="1" applyBorder="1" applyAlignment="1" applyProtection="1">
      <alignment horizontal="center" vertical="center" wrapText="1"/>
      <protection locked="0"/>
    </xf>
    <xf numFmtId="4" fontId="19" fillId="0" borderId="0" xfId="0" applyNumberFormat="1" applyFont="1" applyAlignment="1" applyProtection="1">
      <alignment horizontal="right" vertical="center" wrapText="1"/>
      <protection locked="0"/>
    </xf>
    <xf numFmtId="49" fontId="10" fillId="3" borderId="6" xfId="22" applyNumberFormat="1" applyFont="1" applyFill="1" applyBorder="1" applyAlignment="1" applyProtection="1">
      <alignment horizontal="center" vertical="center" wrapText="1"/>
    </xf>
    <xf numFmtId="4" fontId="10" fillId="3" borderId="5" xfId="11" applyNumberFormat="1" applyFont="1" applyFill="1" applyBorder="1" applyAlignment="1" applyProtection="1">
      <alignment vertical="center" wrapText="1"/>
      <protection hidden="1"/>
    </xf>
    <xf numFmtId="4" fontId="10" fillId="3" borderId="12" xfId="11" applyNumberFormat="1" applyFont="1" applyFill="1" applyBorder="1" applyAlignment="1" applyProtection="1">
      <alignment vertical="center" wrapText="1"/>
      <protection hidden="1"/>
    </xf>
    <xf numFmtId="4" fontId="72" fillId="3" borderId="0" xfId="11" applyNumberFormat="1" applyFont="1" applyFill="1" applyBorder="1" applyAlignment="1" applyProtection="1">
      <alignment horizontal="right" vertical="center" wrapText="1"/>
      <protection hidden="1"/>
    </xf>
    <xf numFmtId="4" fontId="19" fillId="0" borderId="6" xfId="14" applyNumberFormat="1" applyFont="1" applyFill="1" applyBorder="1" applyAlignment="1" applyProtection="1">
      <alignment vertical="center" wrapText="1"/>
      <protection locked="0"/>
    </xf>
    <xf numFmtId="3" fontId="19" fillId="6" borderId="1" xfId="14" applyNumberFormat="1" applyFont="1" applyFill="1" applyBorder="1" applyAlignment="1" applyProtection="1">
      <alignment horizontal="right" vertical="center" wrapText="1"/>
      <protection locked="0"/>
    </xf>
    <xf numFmtId="4" fontId="6" fillId="23" borderId="1" xfId="11" applyNumberFormat="1" applyFont="1" applyFill="1" applyBorder="1" applyAlignment="1" applyProtection="1">
      <alignment horizontal="right" vertical="center" wrapText="1"/>
      <protection hidden="1"/>
    </xf>
    <xf numFmtId="3" fontId="10" fillId="3" borderId="1" xfId="11" applyNumberFormat="1" applyFont="1" applyFill="1" applyBorder="1" applyAlignment="1" applyProtection="1">
      <alignment horizontal="right" vertical="center" wrapText="1"/>
      <protection hidden="1"/>
    </xf>
    <xf numFmtId="49" fontId="6" fillId="3" borderId="5" xfId="22" applyNumberFormat="1" applyFont="1" applyFill="1" applyBorder="1" applyAlignment="1" applyProtection="1">
      <alignment horizontal="right" vertical="center" wrapText="1"/>
    </xf>
    <xf numFmtId="49" fontId="6" fillId="3" borderId="12" xfId="22" applyNumberFormat="1" applyFont="1" applyFill="1" applyBorder="1" applyAlignment="1" applyProtection="1">
      <alignment horizontal="right" vertical="center" wrapText="1"/>
    </xf>
    <xf numFmtId="4" fontId="6" fillId="3" borderId="12" xfId="11" applyNumberFormat="1" applyFont="1" applyFill="1" applyBorder="1" applyAlignment="1" applyProtection="1">
      <alignment horizontal="right" vertical="center" wrapText="1"/>
      <protection hidden="1"/>
    </xf>
    <xf numFmtId="3" fontId="10" fillId="3" borderId="12" xfId="11" applyNumberFormat="1" applyFont="1" applyFill="1" applyBorder="1" applyAlignment="1" applyProtection="1">
      <alignment horizontal="right" vertical="center" wrapText="1"/>
      <protection hidden="1"/>
    </xf>
    <xf numFmtId="4" fontId="10" fillId="3" borderId="12" xfId="11" applyNumberFormat="1" applyFont="1" applyFill="1" applyBorder="1" applyAlignment="1" applyProtection="1">
      <alignment horizontal="right" vertical="center" wrapText="1"/>
      <protection hidden="1"/>
    </xf>
    <xf numFmtId="4" fontId="10" fillId="3" borderId="7" xfId="11" applyNumberFormat="1" applyFont="1" applyFill="1" applyBorder="1" applyAlignment="1" applyProtection="1">
      <alignment horizontal="right" vertical="center" wrapText="1"/>
      <protection hidden="1"/>
    </xf>
    <xf numFmtId="4" fontId="19" fillId="3" borderId="0" xfId="1" applyNumberFormat="1" applyFont="1" applyFill="1" applyBorder="1" applyAlignment="1" applyProtection="1">
      <alignment horizontal="center" vertical="center" wrapText="1"/>
      <protection locked="0"/>
    </xf>
    <xf numFmtId="4" fontId="19" fillId="3" borderId="0" xfId="11" applyNumberFormat="1" applyFont="1" applyFill="1" applyBorder="1" applyAlignment="1" applyProtection="1">
      <alignment horizontal="center" vertical="center" wrapText="1"/>
      <protection hidden="1"/>
    </xf>
    <xf numFmtId="4" fontId="19" fillId="0" borderId="6" xfId="14" applyNumberFormat="1" applyFont="1" applyFill="1" applyBorder="1" applyAlignment="1" applyProtection="1">
      <alignment horizontal="right" vertical="center" wrapText="1"/>
      <protection locked="0"/>
    </xf>
    <xf numFmtId="4" fontId="19" fillId="23" borderId="6" xfId="1" applyNumberFormat="1" applyFont="1" applyFill="1" applyBorder="1" applyAlignment="1" applyProtection="1">
      <alignment horizontal="right" vertical="center" wrapText="1"/>
      <protection hidden="1"/>
    </xf>
    <xf numFmtId="4" fontId="19" fillId="23" borderId="1" xfId="1" applyNumberFormat="1" applyFont="1" applyFill="1" applyBorder="1" applyAlignment="1" applyProtection="1">
      <alignment horizontal="right" vertical="center" wrapText="1"/>
      <protection hidden="1"/>
    </xf>
    <xf numFmtId="4" fontId="72" fillId="3" borderId="5" xfId="11" applyNumberFormat="1" applyFont="1" applyFill="1" applyBorder="1" applyAlignment="1" applyProtection="1">
      <alignment vertical="center" wrapText="1"/>
      <protection hidden="1"/>
    </xf>
    <xf numFmtId="4" fontId="72" fillId="3" borderId="12" xfId="11" applyNumberFormat="1" applyFont="1" applyFill="1" applyBorder="1" applyAlignment="1" applyProtection="1">
      <alignment vertical="center" wrapText="1"/>
      <protection hidden="1"/>
    </xf>
    <xf numFmtId="4" fontId="72" fillId="3" borderId="7" xfId="11" applyNumberFormat="1" applyFont="1" applyFill="1" applyBorder="1" applyAlignment="1" applyProtection="1">
      <alignment vertical="center" wrapText="1"/>
      <protection hidden="1"/>
    </xf>
    <xf numFmtId="4" fontId="19" fillId="23" borderId="14" xfId="1" applyNumberFormat="1" applyFont="1" applyFill="1" applyBorder="1" applyAlignment="1" applyProtection="1">
      <alignment horizontal="right" vertical="center" wrapText="1"/>
      <protection hidden="1"/>
    </xf>
    <xf numFmtId="3" fontId="19" fillId="6" borderId="14" xfId="14" applyNumberFormat="1" applyFont="1" applyFill="1" applyBorder="1" applyAlignment="1" applyProtection="1">
      <alignment horizontal="right" vertical="center" wrapText="1"/>
      <protection locked="0"/>
    </xf>
    <xf numFmtId="4" fontId="6" fillId="23" borderId="6" xfId="11" applyNumberFormat="1" applyFont="1" applyFill="1" applyBorder="1" applyAlignment="1" applyProtection="1">
      <alignment horizontal="right" vertical="center" wrapText="1"/>
      <protection hidden="1"/>
    </xf>
    <xf numFmtId="3" fontId="10" fillId="3" borderId="6" xfId="11" applyNumberFormat="1" applyFont="1" applyFill="1" applyBorder="1" applyAlignment="1" applyProtection="1">
      <alignment horizontal="right" vertical="center" wrapText="1"/>
      <protection hidden="1"/>
    </xf>
    <xf numFmtId="4" fontId="19" fillId="23" borderId="6" xfId="1" applyNumberFormat="1" applyFont="1" applyFill="1" applyBorder="1" applyAlignment="1" applyProtection="1">
      <alignment vertical="center" wrapText="1"/>
      <protection hidden="1"/>
    </xf>
    <xf numFmtId="3" fontId="10" fillId="3" borderId="6" xfId="11" applyNumberFormat="1" applyFont="1" applyFill="1" applyBorder="1" applyAlignment="1" applyProtection="1">
      <alignment vertical="center" wrapText="1"/>
      <protection hidden="1"/>
    </xf>
    <xf numFmtId="4" fontId="19" fillId="0" borderId="0" xfId="0" applyNumberFormat="1" applyFont="1" applyFill="1" applyAlignment="1" applyProtection="1">
      <alignment vertical="center" wrapText="1"/>
      <protection locked="0"/>
    </xf>
    <xf numFmtId="4" fontId="19" fillId="0" borderId="0" xfId="8" applyNumberFormat="1" applyFont="1" applyAlignment="1" applyProtection="1">
      <alignment vertical="center" wrapText="1"/>
      <protection locked="0"/>
    </xf>
    <xf numFmtId="0" fontId="19" fillId="0" borderId="0" xfId="8" applyFont="1" applyAlignment="1" applyProtection="1">
      <alignment vertical="center" wrapText="1"/>
      <protection hidden="1"/>
    </xf>
    <xf numFmtId="49" fontId="19" fillId="0" borderId="6" xfId="11" applyNumberFormat="1" applyFont="1" applyFill="1" applyBorder="1" applyAlignment="1" applyProtection="1">
      <alignment horizontal="left" vertical="top" wrapText="1"/>
      <protection locked="0"/>
    </xf>
    <xf numFmtId="49" fontId="19" fillId="0" borderId="6" xfId="8" applyNumberFormat="1" applyFont="1" applyBorder="1" applyAlignment="1" applyProtection="1">
      <alignment horizontal="left" vertical="top" wrapText="1"/>
      <protection locked="0"/>
    </xf>
    <xf numFmtId="49" fontId="19" fillId="0" borderId="5" xfId="11" applyNumberFormat="1" applyFont="1" applyFill="1" applyBorder="1" applyAlignment="1" applyProtection="1">
      <alignment horizontal="left" vertical="top" wrapText="1"/>
      <protection locked="0"/>
    </xf>
    <xf numFmtId="49" fontId="19" fillId="0" borderId="7" xfId="11" applyNumberFormat="1" applyFont="1" applyFill="1" applyBorder="1" applyAlignment="1" applyProtection="1">
      <alignment horizontal="left" vertical="top" wrapText="1"/>
      <protection locked="0"/>
    </xf>
    <xf numFmtId="49" fontId="19" fillId="0" borderId="6" xfId="0" applyNumberFormat="1" applyFont="1" applyBorder="1" applyAlignment="1" applyProtection="1">
      <alignment horizontal="left" vertical="top" wrapText="1"/>
      <protection locked="0"/>
    </xf>
    <xf numFmtId="49" fontId="19" fillId="0" borderId="6" xfId="22" applyNumberFormat="1" applyFont="1" applyBorder="1" applyAlignment="1" applyProtection="1">
      <alignment horizontal="left" vertical="top" wrapText="1"/>
      <protection locked="0"/>
    </xf>
    <xf numFmtId="49" fontId="19" fillId="0" borderId="6" xfId="14" applyNumberFormat="1" applyFont="1" applyFill="1" applyBorder="1" applyAlignment="1" applyProtection="1">
      <alignment horizontal="left" vertical="top" wrapText="1"/>
      <protection locked="0"/>
    </xf>
    <xf numFmtId="4" fontId="72" fillId="3" borderId="12" xfId="11" applyNumberFormat="1" applyFont="1" applyFill="1" applyBorder="1" applyAlignment="1" applyProtection="1">
      <alignment horizontal="right" vertical="center" wrapText="1"/>
      <protection hidden="1"/>
    </xf>
    <xf numFmtId="4" fontId="72" fillId="3" borderId="7" xfId="11" applyNumberFormat="1" applyFont="1" applyFill="1" applyBorder="1" applyAlignment="1" applyProtection="1">
      <alignment horizontal="right" vertical="center" wrapText="1"/>
      <protection hidden="1"/>
    </xf>
    <xf numFmtId="3" fontId="19" fillId="12" borderId="6" xfId="1" applyNumberFormat="1" applyFont="1" applyFill="1" applyBorder="1" applyAlignment="1" applyProtection="1">
      <alignment horizontal="right" vertical="center" wrapText="1"/>
      <protection locked="0"/>
    </xf>
    <xf numFmtId="3" fontId="19" fillId="12" borderId="1" xfId="1" applyNumberFormat="1" applyFont="1" applyFill="1" applyBorder="1" applyAlignment="1" applyProtection="1">
      <alignment horizontal="right" vertical="center" wrapText="1"/>
      <protection locked="0"/>
    </xf>
    <xf numFmtId="3" fontId="19" fillId="12" borderId="14" xfId="1" applyNumberFormat="1" applyFont="1" applyFill="1" applyBorder="1" applyAlignment="1" applyProtection="1">
      <alignment horizontal="right" vertical="center" wrapText="1"/>
      <protection locked="0"/>
    </xf>
    <xf numFmtId="0" fontId="19" fillId="16" borderId="6" xfId="0" applyFont="1" applyFill="1" applyBorder="1" applyAlignment="1">
      <alignment horizontal="center" vertical="top" wrapText="1"/>
    </xf>
    <xf numFmtId="4" fontId="26" fillId="23" borderId="1" xfId="8" applyNumberFormat="1" applyFont="1" applyFill="1" applyBorder="1" applyAlignment="1" applyProtection="1">
      <alignment vertical="center" wrapText="1"/>
      <protection hidden="1"/>
    </xf>
    <xf numFmtId="49" fontId="8" fillId="3" borderId="14" xfId="22" applyNumberFormat="1" applyFont="1" applyFill="1" applyBorder="1" applyAlignment="1" applyProtection="1">
      <alignment horizontal="center" vertical="center" wrapText="1"/>
    </xf>
    <xf numFmtId="0" fontId="10" fillId="3" borderId="0" xfId="0" applyFont="1" applyFill="1" applyBorder="1" applyAlignment="1">
      <alignment vertical="center" wrapText="1"/>
    </xf>
    <xf numFmtId="49" fontId="6" fillId="22" borderId="6" xfId="0" applyNumberFormat="1" applyFont="1" applyFill="1" applyBorder="1" applyAlignment="1" applyProtection="1">
      <alignment vertical="center" wrapText="1"/>
      <protection hidden="1"/>
    </xf>
    <xf numFmtId="49" fontId="10" fillId="3" borderId="3" xfId="11" applyNumberFormat="1" applyFont="1" applyFill="1" applyBorder="1" applyAlignment="1" applyProtection="1">
      <alignment horizontal="center" vertical="center"/>
    </xf>
    <xf numFmtId="49" fontId="10" fillId="3" borderId="0" xfId="11" applyNumberFormat="1" applyFont="1" applyFill="1" applyBorder="1" applyAlignment="1" applyProtection="1">
      <alignment horizontal="center" vertical="center"/>
    </xf>
    <xf numFmtId="0" fontId="19" fillId="3" borderId="0" xfId="0" applyFont="1" applyFill="1" applyBorder="1" applyAlignment="1">
      <alignment vertical="center" wrapText="1"/>
    </xf>
    <xf numFmtId="49" fontId="19" fillId="3" borderId="11" xfId="22" applyNumberFormat="1" applyFont="1" applyFill="1" applyBorder="1" applyAlignment="1" applyProtection="1">
      <alignment horizontal="center" vertical="center" wrapText="1"/>
    </xf>
    <xf numFmtId="49" fontId="6" fillId="12" borderId="6" xfId="9" applyNumberFormat="1" applyFont="1" applyFill="1" applyBorder="1" applyAlignment="1" applyProtection="1">
      <alignment horizontal="center" vertical="center"/>
      <protection locked="0"/>
    </xf>
    <xf numFmtId="49" fontId="6" fillId="0" borderId="6" xfId="0" applyNumberFormat="1" applyFont="1" applyFill="1" applyBorder="1" applyAlignment="1" applyProtection="1">
      <alignment horizontal="center" vertical="center"/>
      <protection locked="0"/>
    </xf>
    <xf numFmtId="168" fontId="19" fillId="12" borderId="6" xfId="8" applyNumberFormat="1" applyFont="1" applyFill="1" applyBorder="1" applyAlignment="1" applyProtection="1">
      <alignment horizontal="center" vertical="center" wrapText="1"/>
      <protection locked="0"/>
    </xf>
    <xf numFmtId="4" fontId="19" fillId="12" borderId="6" xfId="14" applyFont="1" applyFill="1" applyBorder="1" applyAlignment="1" applyProtection="1">
      <alignment horizontal="right" vertical="center" wrapText="1"/>
      <protection locked="0"/>
    </xf>
    <xf numFmtId="9" fontId="19" fillId="3" borderId="6" xfId="2" applyFont="1" applyFill="1" applyBorder="1" applyAlignment="1" applyProtection="1">
      <alignment vertical="center" wrapText="1"/>
    </xf>
    <xf numFmtId="1" fontId="16" fillId="3" borderId="5" xfId="21" applyFont="1" applyFill="1" applyBorder="1" applyAlignment="1" applyProtection="1">
      <alignment vertical="center" wrapText="1"/>
    </xf>
    <xf numFmtId="3" fontId="16" fillId="3" borderId="1" xfId="8" applyNumberFormat="1" applyFont="1" applyFill="1" applyBorder="1" applyAlignment="1" applyProtection="1">
      <alignment horizontal="center" vertical="center" wrapText="1"/>
      <protection hidden="1"/>
    </xf>
    <xf numFmtId="4" fontId="16" fillId="0" borderId="1" xfId="8" applyNumberFormat="1" applyFont="1" applyFill="1" applyBorder="1" applyAlignment="1" applyProtection="1">
      <alignment horizontal="right" vertical="center" wrapText="1"/>
      <protection locked="0"/>
    </xf>
    <xf numFmtId="4" fontId="26" fillId="23" borderId="14" xfId="8" applyNumberFormat="1" applyFont="1" applyFill="1" applyBorder="1" applyAlignment="1" applyProtection="1">
      <alignment vertical="center" wrapText="1"/>
      <protection hidden="1"/>
    </xf>
    <xf numFmtId="1" fontId="16" fillId="3" borderId="12" xfId="21" applyFont="1" applyFill="1" applyBorder="1" applyAlignment="1" applyProtection="1">
      <alignment vertical="center" wrapText="1"/>
    </xf>
    <xf numFmtId="1" fontId="11" fillId="3" borderId="5" xfId="21" applyFont="1" applyFill="1" applyBorder="1" applyAlignment="1" applyProtection="1">
      <alignment horizontal="center" vertical="center" wrapText="1"/>
      <protection hidden="1"/>
    </xf>
    <xf numFmtId="49" fontId="11" fillId="3" borderId="6" xfId="8" applyNumberFormat="1" applyFont="1" applyFill="1" applyBorder="1" applyAlignment="1" applyProtection="1">
      <alignment horizontal="center" vertical="center" wrapText="1"/>
    </xf>
    <xf numFmtId="49" fontId="19" fillId="10" borderId="6" xfId="11" applyNumberFormat="1" applyFont="1" applyFill="1" applyBorder="1" applyAlignment="1" applyProtection="1">
      <alignment horizontal="center" vertical="center" wrapText="1"/>
      <protection hidden="1"/>
    </xf>
    <xf numFmtId="49" fontId="16" fillId="0" borderId="1" xfId="8" applyNumberFormat="1" applyFont="1" applyFill="1" applyBorder="1" applyAlignment="1" applyProtection="1">
      <alignment vertical="center" wrapText="1"/>
      <protection locked="0"/>
    </xf>
    <xf numFmtId="49" fontId="16" fillId="3" borderId="6" xfId="8" applyNumberFormat="1" applyFont="1" applyFill="1" applyBorder="1" applyAlignment="1" applyProtection="1">
      <alignment horizontal="left" vertical="center" wrapText="1"/>
      <protection locked="0"/>
    </xf>
    <xf numFmtId="49" fontId="19" fillId="3" borderId="6" xfId="22" applyNumberFormat="1" applyFont="1" applyFill="1" applyBorder="1" applyAlignment="1" applyProtection="1">
      <alignment horizontal="center" vertical="center" wrapText="1"/>
    </xf>
    <xf numFmtId="49" fontId="19" fillId="3" borderId="13" xfId="8" applyNumberFormat="1" applyFont="1" applyFill="1" applyBorder="1" applyAlignment="1" applyProtection="1">
      <alignment horizontal="center" vertical="center" wrapText="1"/>
    </xf>
    <xf numFmtId="49" fontId="19" fillId="3" borderId="14" xfId="22" applyNumberFormat="1" applyFont="1" applyFill="1" applyBorder="1" applyAlignment="1" applyProtection="1">
      <alignment horizontal="center" vertical="center" wrapText="1"/>
    </xf>
    <xf numFmtId="4" fontId="19" fillId="3" borderId="0" xfId="11" applyNumberFormat="1" applyFont="1" applyFill="1" applyAlignment="1" applyProtection="1">
      <alignment horizontal="center" vertical="center" wrapText="1"/>
      <protection hidden="1"/>
    </xf>
    <xf numFmtId="3" fontId="19" fillId="3" borderId="2" xfId="11" applyNumberFormat="1" applyFont="1" applyFill="1" applyBorder="1" applyAlignment="1" applyProtection="1">
      <alignment horizontal="center" vertical="center" wrapText="1"/>
      <protection hidden="1"/>
    </xf>
    <xf numFmtId="3" fontId="19" fillId="3" borderId="1" xfId="11" applyNumberFormat="1" applyFont="1" applyFill="1" applyBorder="1" applyAlignment="1" applyProtection="1">
      <alignment horizontal="center" vertical="center" wrapText="1"/>
      <protection hidden="1"/>
    </xf>
    <xf numFmtId="0" fontId="19" fillId="16" borderId="6" xfId="0" applyFont="1" applyFill="1" applyBorder="1" applyAlignment="1">
      <alignment horizontal="center" vertical="center" wrapText="1"/>
    </xf>
    <xf numFmtId="49" fontId="19" fillId="3" borderId="8" xfId="8" applyNumberFormat="1" applyFont="1" applyFill="1" applyBorder="1" applyAlignment="1" applyProtection="1">
      <alignment horizontal="center" vertical="center" wrapText="1"/>
    </xf>
    <xf numFmtId="49" fontId="19" fillId="3" borderId="8" xfId="22" applyNumberFormat="1" applyFont="1" applyFill="1" applyBorder="1" applyAlignment="1" applyProtection="1">
      <alignment horizontal="center" vertical="center" wrapText="1"/>
    </xf>
    <xf numFmtId="3" fontId="19" fillId="3" borderId="5" xfId="11" applyNumberFormat="1" applyFont="1" applyFill="1" applyBorder="1" applyAlignment="1" applyProtection="1">
      <alignment horizontal="center" vertical="center" wrapText="1"/>
      <protection hidden="1"/>
    </xf>
    <xf numFmtId="49" fontId="16" fillId="3" borderId="8" xfId="8" applyNumberFormat="1" applyFont="1" applyFill="1" applyBorder="1" applyAlignment="1" applyProtection="1">
      <alignment horizontal="center" vertical="center" wrapText="1"/>
      <protection hidden="1"/>
    </xf>
    <xf numFmtId="49" fontId="16" fillId="3" borderId="9" xfId="8" applyNumberFormat="1" applyFont="1" applyFill="1" applyBorder="1" applyAlignment="1" applyProtection="1">
      <alignment horizontal="center" vertical="center" wrapText="1"/>
      <protection hidden="1"/>
    </xf>
    <xf numFmtId="49" fontId="16" fillId="11" borderId="1" xfId="8" applyNumberFormat="1" applyFont="1" applyFill="1" applyBorder="1" applyAlignment="1" applyProtection="1">
      <alignment horizontal="center" vertical="center" wrapText="1"/>
      <protection hidden="1"/>
    </xf>
    <xf numFmtId="49" fontId="16" fillId="11" borderId="6" xfId="8" applyNumberFormat="1" applyFont="1" applyFill="1" applyBorder="1" applyAlignment="1" applyProtection="1">
      <alignment horizontal="center" vertical="center" wrapText="1"/>
      <protection hidden="1"/>
    </xf>
    <xf numFmtId="49" fontId="16" fillId="3" borderId="6" xfId="8" applyNumberFormat="1" applyFont="1" applyFill="1" applyBorder="1" applyAlignment="1" applyProtection="1">
      <alignment horizontal="center" vertical="center" wrapText="1"/>
      <protection hidden="1"/>
    </xf>
    <xf numFmtId="49" fontId="16" fillId="3" borderId="1" xfId="8" applyNumberFormat="1" applyFont="1" applyFill="1" applyBorder="1" applyAlignment="1" applyProtection="1">
      <alignment horizontal="center" vertical="center" wrapText="1"/>
      <protection hidden="1"/>
    </xf>
    <xf numFmtId="49" fontId="16" fillId="3" borderId="4" xfId="8" applyNumberFormat="1" applyFont="1" applyFill="1" applyBorder="1" applyAlignment="1" applyProtection="1">
      <alignment horizontal="center" vertical="center" wrapText="1"/>
      <protection hidden="1"/>
    </xf>
    <xf numFmtId="164" fontId="7" fillId="23" borderId="6" xfId="1" applyNumberFormat="1" applyFont="1" applyFill="1" applyBorder="1" applyAlignment="1" applyProtection="1">
      <alignment vertical="center" wrapText="1"/>
      <protection hidden="1"/>
    </xf>
    <xf numFmtId="1" fontId="19" fillId="0" borderId="6" xfId="13" applyFont="1" applyFill="1" applyBorder="1" applyAlignment="1" applyProtection="1">
      <alignment horizontal="center" vertical="center" wrapText="1"/>
      <protection locked="0"/>
    </xf>
    <xf numFmtId="3" fontId="19" fillId="0" borderId="6" xfId="14" applyNumberFormat="1" applyFont="1" applyFill="1" applyBorder="1" applyAlignment="1" applyProtection="1">
      <alignment vertical="center" wrapText="1"/>
      <protection locked="0"/>
    </xf>
    <xf numFmtId="3" fontId="19" fillId="23" borderId="6" xfId="11" applyNumberFormat="1" applyFont="1" applyFill="1" applyBorder="1" applyAlignment="1" applyProtection="1">
      <alignment horizontal="right" vertical="center" wrapText="1"/>
      <protection hidden="1"/>
    </xf>
    <xf numFmtId="4" fontId="19" fillId="0" borderId="6" xfId="16" applyFont="1" applyFill="1" applyBorder="1" applyAlignment="1">
      <alignment horizontal="right" vertical="center" wrapText="1"/>
      <protection locked="0"/>
    </xf>
    <xf numFmtId="164" fontId="10" fillId="23" borderId="6" xfId="1" applyNumberFormat="1" applyFont="1" applyFill="1" applyBorder="1" applyAlignment="1" applyProtection="1">
      <alignment vertical="center" wrapText="1"/>
      <protection hidden="1"/>
    </xf>
    <xf numFmtId="0" fontId="10" fillId="3" borderId="15" xfId="4" applyFont="1" applyFill="1" applyBorder="1" applyAlignment="1">
      <alignment vertical="center"/>
    </xf>
    <xf numFmtId="0" fontId="10" fillId="3" borderId="0" xfId="4" applyFont="1" applyFill="1" applyBorder="1" applyAlignment="1">
      <alignment vertical="center"/>
    </xf>
    <xf numFmtId="0" fontId="10" fillId="3" borderId="8" xfId="4" applyFont="1" applyFill="1" applyBorder="1" applyAlignment="1">
      <alignment vertical="center"/>
    </xf>
    <xf numFmtId="0" fontId="10" fillId="3" borderId="10" xfId="4" applyFont="1" applyFill="1" applyBorder="1" applyAlignment="1">
      <alignment vertical="center"/>
    </xf>
    <xf numFmtId="0" fontId="19" fillId="3" borderId="0" xfId="0" applyFont="1" applyFill="1" applyBorder="1" applyAlignment="1">
      <alignment vertical="center" wrapText="1"/>
    </xf>
    <xf numFmtId="10" fontId="16" fillId="0" borderId="6" xfId="19" applyFont="1" applyFill="1" applyBorder="1" applyAlignment="1" applyProtection="1">
      <alignment horizontal="center" vertical="center" wrapText="1"/>
      <protection locked="0"/>
    </xf>
    <xf numFmtId="9" fontId="16" fillId="0" borderId="6" xfId="2" applyFont="1" applyFill="1" applyBorder="1" applyAlignment="1" applyProtection="1">
      <alignment horizontal="center" vertical="center" wrapText="1"/>
      <protection locked="0"/>
    </xf>
    <xf numFmtId="49" fontId="26" fillId="23" borderId="5" xfId="8" applyNumberFormat="1" applyFont="1" applyFill="1" applyBorder="1" applyAlignment="1" applyProtection="1">
      <alignment vertical="center" wrapText="1"/>
      <protection hidden="1"/>
    </xf>
    <xf numFmtId="49" fontId="8" fillId="23" borderId="12" xfId="8" applyNumberFormat="1" applyFont="1" applyFill="1" applyBorder="1" applyAlignment="1" applyProtection="1">
      <alignment horizontal="right" vertical="center" wrapText="1"/>
      <protection hidden="1"/>
    </xf>
    <xf numFmtId="167" fontId="16" fillId="3" borderId="2" xfId="8" applyNumberFormat="1" applyFont="1" applyFill="1" applyBorder="1" applyAlignment="1" applyProtection="1">
      <alignment vertical="center" wrapText="1"/>
    </xf>
    <xf numFmtId="167" fontId="16" fillId="3" borderId="3" xfId="8" applyNumberFormat="1" applyFont="1" applyFill="1" applyBorder="1" applyAlignment="1" applyProtection="1">
      <alignment vertical="center" wrapText="1"/>
    </xf>
    <xf numFmtId="167" fontId="16" fillId="3" borderId="15" xfId="8" applyNumberFormat="1" applyFont="1" applyFill="1" applyBorder="1" applyAlignment="1" applyProtection="1">
      <alignment vertical="center" wrapText="1"/>
    </xf>
    <xf numFmtId="167" fontId="16" fillId="3" borderId="13" xfId="8" applyNumberFormat="1" applyFont="1" applyFill="1" applyBorder="1" applyAlignment="1" applyProtection="1">
      <alignment vertical="center" wrapText="1"/>
    </xf>
    <xf numFmtId="49" fontId="16" fillId="3" borderId="6" xfId="8" applyNumberFormat="1" applyFont="1" applyFill="1" applyBorder="1" applyAlignment="1" applyProtection="1">
      <alignment horizontal="left" vertical="center" wrapText="1"/>
    </xf>
    <xf numFmtId="49" fontId="16" fillId="0" borderId="6" xfId="8" applyNumberFormat="1" applyFont="1" applyFill="1" applyBorder="1" applyAlignment="1" applyProtection="1">
      <alignment vertical="center" wrapText="1"/>
      <protection locked="0"/>
    </xf>
    <xf numFmtId="49" fontId="79" fillId="23" borderId="10" xfId="8" applyNumberFormat="1" applyFont="1" applyFill="1" applyBorder="1" applyAlignment="1" applyProtection="1">
      <alignment horizontal="right" vertical="center" wrapText="1"/>
      <protection hidden="1"/>
    </xf>
    <xf numFmtId="1" fontId="7" fillId="23" borderId="6" xfId="8" applyNumberFormat="1" applyFont="1" applyFill="1" applyBorder="1" applyAlignment="1" applyProtection="1">
      <alignment horizontal="center" vertical="center" wrapText="1"/>
      <protection hidden="1"/>
    </xf>
    <xf numFmtId="164" fontId="19" fillId="3" borderId="6" xfId="1" applyNumberFormat="1" applyFont="1" applyFill="1" applyBorder="1" applyAlignment="1" applyProtection="1">
      <alignment vertical="center" wrapText="1"/>
      <protection hidden="1"/>
    </xf>
    <xf numFmtId="0" fontId="81" fillId="3" borderId="6" xfId="4" applyFont="1" applyFill="1" applyBorder="1" applyAlignment="1" applyProtection="1">
      <alignment horizontal="left" vertical="center" wrapText="1"/>
      <protection hidden="1"/>
    </xf>
    <xf numFmtId="0" fontId="81" fillId="3" borderId="7" xfId="4" applyFont="1" applyFill="1" applyBorder="1" applyAlignment="1" applyProtection="1">
      <alignment horizontal="left" vertical="center" wrapText="1"/>
      <protection hidden="1"/>
    </xf>
    <xf numFmtId="10" fontId="11" fillId="3" borderId="14" xfId="4" applyNumberFormat="1" applyFont="1" applyFill="1" applyBorder="1" applyAlignment="1" applyProtection="1">
      <alignment horizontal="center" vertical="center"/>
      <protection hidden="1"/>
    </xf>
    <xf numFmtId="10" fontId="11" fillId="3" borderId="15" xfId="4" applyNumberFormat="1" applyFont="1" applyFill="1" applyBorder="1" applyAlignment="1" applyProtection="1">
      <alignment horizontal="center" vertical="center"/>
      <protection hidden="1"/>
    </xf>
    <xf numFmtId="165" fontId="11" fillId="3" borderId="14" xfId="4" applyNumberFormat="1" applyFont="1" applyFill="1" applyBorder="1" applyAlignment="1" applyProtection="1">
      <alignment horizontal="center" vertical="center"/>
      <protection hidden="1"/>
    </xf>
    <xf numFmtId="166" fontId="11" fillId="3" borderId="14" xfId="2" applyNumberFormat="1" applyFont="1" applyFill="1" applyBorder="1" applyAlignment="1" applyProtection="1">
      <alignment horizontal="center" vertical="center"/>
      <protection hidden="1"/>
    </xf>
    <xf numFmtId="166" fontId="11" fillId="3" borderId="14" xfId="4" applyNumberFormat="1" applyFont="1" applyFill="1" applyBorder="1" applyAlignment="1" applyProtection="1">
      <alignment horizontal="center" vertical="center"/>
      <protection hidden="1"/>
    </xf>
    <xf numFmtId="3" fontId="15" fillId="3" borderId="6" xfId="4" applyNumberFormat="1" applyFont="1" applyFill="1" applyBorder="1" applyAlignment="1" applyProtection="1">
      <alignment horizontal="right" vertical="center" wrapText="1"/>
      <protection hidden="1"/>
    </xf>
    <xf numFmtId="4" fontId="15" fillId="3" borderId="6" xfId="4" applyNumberFormat="1" applyFont="1" applyFill="1" applyBorder="1" applyAlignment="1" applyProtection="1">
      <alignment horizontal="right" vertical="center" wrapText="1"/>
      <protection hidden="1"/>
    </xf>
    <xf numFmtId="9" fontId="15" fillId="3" borderId="6" xfId="2" applyFont="1" applyFill="1" applyBorder="1" applyAlignment="1" applyProtection="1">
      <alignment horizontal="right" vertical="center" wrapText="1"/>
      <protection hidden="1"/>
    </xf>
    <xf numFmtId="10" fontId="15" fillId="3" borderId="6" xfId="4" applyNumberFormat="1" applyFont="1" applyFill="1" applyBorder="1" applyAlignment="1" applyProtection="1">
      <alignment horizontal="right" vertical="center" wrapText="1"/>
      <protection hidden="1"/>
    </xf>
    <xf numFmtId="0" fontId="19" fillId="3" borderId="1" xfId="0" applyFont="1" applyFill="1" applyBorder="1" applyAlignment="1">
      <alignment vertical="center" wrapText="1"/>
    </xf>
    <xf numFmtId="49" fontId="19" fillId="12" borderId="6" xfId="23" applyNumberFormat="1" applyFont="1" applyFill="1" applyBorder="1" applyAlignment="1" applyProtection="1">
      <alignment horizontal="left" vertical="center" wrapText="1"/>
      <protection locked="0"/>
    </xf>
    <xf numFmtId="0" fontId="19" fillId="0" borderId="0" xfId="0" applyFont="1" applyBorder="1" applyAlignment="1" applyProtection="1">
      <alignment vertical="center" wrapText="1"/>
    </xf>
    <xf numFmtId="0" fontId="34" fillId="3" borderId="9" xfId="0" applyFont="1" applyFill="1" applyBorder="1" applyAlignment="1" applyProtection="1">
      <alignment horizontal="center" vertical="center" wrapText="1"/>
    </xf>
    <xf numFmtId="0" fontId="19" fillId="3" borderId="6" xfId="0" applyFont="1" applyFill="1" applyBorder="1" applyAlignment="1" applyProtection="1">
      <alignment horizontal="left" vertical="center" wrapText="1"/>
    </xf>
    <xf numFmtId="0" fontId="19" fillId="0" borderId="0" xfId="0" applyFont="1" applyFill="1" applyBorder="1" applyAlignment="1" applyProtection="1">
      <alignment vertical="center" wrapText="1"/>
    </xf>
    <xf numFmtId="0" fontId="19" fillId="3" borderId="9" xfId="0" applyFont="1" applyFill="1" applyBorder="1" applyAlignment="1" applyProtection="1">
      <alignment horizontal="left" vertical="center" wrapText="1"/>
    </xf>
    <xf numFmtId="0" fontId="55" fillId="3" borderId="9" xfId="0" applyFont="1" applyFill="1" applyBorder="1" applyProtection="1"/>
    <xf numFmtId="0" fontId="19" fillId="3" borderId="9" xfId="0" applyFont="1" applyFill="1" applyBorder="1" applyAlignment="1" applyProtection="1">
      <alignment vertical="center" wrapText="1"/>
    </xf>
    <xf numFmtId="0" fontId="10" fillId="3" borderId="9" xfId="0" applyFont="1" applyFill="1" applyBorder="1" applyAlignment="1" applyProtection="1">
      <alignment vertical="center" wrapText="1"/>
    </xf>
    <xf numFmtId="0" fontId="19" fillId="3" borderId="14" xfId="0" applyFont="1" applyFill="1" applyBorder="1" applyAlignment="1" applyProtection="1">
      <alignment vertical="center" wrapText="1"/>
    </xf>
    <xf numFmtId="0" fontId="57" fillId="22" borderId="6" xfId="0" applyFont="1" applyFill="1" applyBorder="1" applyAlignment="1" applyProtection="1">
      <alignment vertical="center" wrapText="1"/>
    </xf>
    <xf numFmtId="0" fontId="47" fillId="3" borderId="6" xfId="0" applyFont="1" applyFill="1" applyBorder="1" applyAlignment="1" applyProtection="1">
      <alignment horizontal="right" vertical="top" wrapText="1"/>
    </xf>
    <xf numFmtId="0" fontId="33" fillId="0" borderId="0" xfId="0" applyFont="1" applyAlignment="1" applyProtection="1">
      <alignment vertical="center" wrapText="1"/>
    </xf>
    <xf numFmtId="0" fontId="10" fillId="3" borderId="6" xfId="0" applyFont="1" applyFill="1" applyBorder="1" applyAlignment="1" applyProtection="1">
      <alignment horizontal="right" vertical="center" wrapText="1"/>
    </xf>
    <xf numFmtId="0" fontId="33" fillId="0" borderId="0" xfId="0" applyFont="1" applyFill="1" applyAlignment="1" applyProtection="1">
      <alignment vertical="center" wrapText="1"/>
    </xf>
    <xf numFmtId="49" fontId="10" fillId="3" borderId="6" xfId="23" applyNumberFormat="1" applyFont="1" applyFill="1" applyBorder="1" applyAlignment="1" applyProtection="1">
      <alignment horizontal="left" vertical="center" wrapText="1"/>
    </xf>
    <xf numFmtId="49" fontId="8" fillId="3" borderId="6" xfId="23" applyNumberFormat="1" applyFont="1" applyFill="1" applyBorder="1" applyAlignment="1" applyProtection="1">
      <alignment horizontal="left" vertical="center" wrapText="1"/>
    </xf>
    <xf numFmtId="0" fontId="33" fillId="0" borderId="0" xfId="0" applyFont="1" applyAlignment="1" applyProtection="1">
      <alignment horizontal="left" vertical="center" wrapText="1"/>
    </xf>
    <xf numFmtId="0" fontId="7" fillId="0" borderId="6" xfId="0" applyFont="1" applyFill="1" applyBorder="1" applyAlignment="1" applyProtection="1">
      <alignment horizontal="left" vertical="center" wrapText="1"/>
      <protection locked="0"/>
    </xf>
    <xf numFmtId="49" fontId="19" fillId="3" borderId="6" xfId="8" applyNumberFormat="1" applyFont="1" applyFill="1" applyBorder="1" applyAlignment="1" applyProtection="1">
      <alignment horizontal="center" vertical="center" wrapText="1"/>
    </xf>
    <xf numFmtId="49" fontId="10" fillId="3" borderId="6" xfId="11" applyNumberFormat="1" applyFont="1" applyFill="1" applyBorder="1" applyAlignment="1" applyProtection="1">
      <alignment horizontal="left" vertical="center" wrapText="1"/>
    </xf>
    <xf numFmtId="49" fontId="19" fillId="3" borderId="6" xfId="11" applyNumberFormat="1" applyFont="1" applyFill="1" applyBorder="1" applyAlignment="1" applyProtection="1">
      <alignment horizontal="right" vertical="center" wrapText="1"/>
    </xf>
    <xf numFmtId="0" fontId="10" fillId="3" borderId="14" xfId="0" applyFont="1" applyFill="1" applyBorder="1" applyAlignment="1" applyProtection="1">
      <alignment horizontal="right" vertical="center" wrapText="1"/>
    </xf>
    <xf numFmtId="0" fontId="2" fillId="3" borderId="9" xfId="0" applyFont="1" applyFill="1" applyBorder="1" applyAlignment="1">
      <alignment wrapText="1"/>
    </xf>
    <xf numFmtId="14" fontId="19" fillId="12" borderId="6" xfId="23" applyNumberFormat="1" applyFont="1" applyFill="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47" fillId="22" borderId="7" xfId="3" applyFont="1" applyFill="1" applyBorder="1" applyAlignment="1" applyProtection="1">
      <alignment horizontal="right" vertical="top" wrapText="1"/>
    </xf>
    <xf numFmtId="0" fontId="24" fillId="3" borderId="8" xfId="3" applyFont="1" applyFill="1" applyBorder="1" applyAlignment="1" applyProtection="1">
      <alignment horizontal="center" vertical="top" wrapText="1"/>
    </xf>
    <xf numFmtId="0" fontId="19" fillId="0" borderId="0" xfId="0" applyFont="1" applyAlignment="1" applyProtection="1">
      <alignment vertical="center"/>
    </xf>
    <xf numFmtId="0" fontId="10" fillId="3" borderId="14" xfId="3" applyFont="1" applyFill="1" applyBorder="1" applyAlignment="1" applyProtection="1">
      <alignment horizontal="right" vertical="center" wrapText="1"/>
    </xf>
    <xf numFmtId="0" fontId="19" fillId="3" borderId="1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3" xfId="0" applyFont="1" applyFill="1" applyBorder="1" applyAlignment="1" applyProtection="1">
      <alignment horizontal="center" vertical="center"/>
    </xf>
    <xf numFmtId="49" fontId="19" fillId="3" borderId="6" xfId="0" applyNumberFormat="1" applyFont="1" applyFill="1" applyBorder="1" applyAlignment="1" applyProtection="1">
      <alignment horizontal="center" vertical="center"/>
    </xf>
    <xf numFmtId="49" fontId="10" fillId="3" borderId="6" xfId="0" applyNumberFormat="1" applyFont="1" applyFill="1" applyBorder="1" applyAlignment="1" applyProtection="1">
      <alignment horizontal="right" vertical="center"/>
    </xf>
    <xf numFmtId="49" fontId="19" fillId="3" borderId="6" xfId="0" applyNumberFormat="1" applyFont="1" applyFill="1" applyBorder="1" applyAlignment="1" applyProtection="1">
      <alignment horizontal="right" vertical="center"/>
    </xf>
    <xf numFmtId="0" fontId="19" fillId="3" borderId="6" xfId="11" applyNumberFormat="1" applyFont="1" applyFill="1" applyBorder="1" applyAlignment="1" applyProtection="1">
      <alignment horizontal="right" wrapText="1"/>
    </xf>
    <xf numFmtId="49" fontId="19" fillId="3" borderId="6" xfId="11" applyNumberFormat="1" applyFont="1" applyFill="1" applyBorder="1" applyAlignment="1" applyProtection="1">
      <alignment horizontal="right" vertical="center"/>
    </xf>
    <xf numFmtId="49" fontId="19" fillId="3" borderId="6" xfId="11" applyNumberFormat="1" applyFont="1" applyFill="1" applyBorder="1" applyAlignment="1" applyProtection="1">
      <alignment horizontal="left" vertical="center"/>
    </xf>
    <xf numFmtId="49" fontId="10" fillId="3" borderId="6" xfId="11" applyNumberFormat="1" applyFont="1" applyFill="1" applyBorder="1" applyAlignment="1" applyProtection="1">
      <alignment horizontal="right" vertical="center" wrapText="1"/>
    </xf>
    <xf numFmtId="0" fontId="19" fillId="3" borderId="0" xfId="0" applyFont="1" applyFill="1" applyAlignment="1" applyProtection="1">
      <alignment horizontal="center" vertical="center"/>
    </xf>
    <xf numFmtId="0" fontId="19" fillId="3" borderId="0" xfId="0" applyFont="1" applyFill="1" applyBorder="1" applyAlignment="1" applyProtection="1">
      <alignment vertical="center"/>
    </xf>
    <xf numFmtId="0" fontId="14" fillId="3" borderId="1"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9" fillId="3" borderId="11" xfId="0" applyFont="1" applyFill="1" applyBorder="1" applyAlignment="1" applyProtection="1">
      <alignment horizontal="center" vertical="center"/>
    </xf>
    <xf numFmtId="49" fontId="11" fillId="3" borderId="14" xfId="11" applyNumberFormat="1" applyFont="1" applyFill="1" applyBorder="1" applyAlignment="1" applyProtection="1">
      <alignment horizontal="center" vertical="center"/>
    </xf>
    <xf numFmtId="49" fontId="11" fillId="3" borderId="15" xfId="11" applyNumberFormat="1" applyFont="1" applyFill="1" applyBorder="1" applyAlignment="1" applyProtection="1">
      <alignment horizontal="center" vertical="center"/>
    </xf>
    <xf numFmtId="4" fontId="19" fillId="3" borderId="6" xfId="11" applyNumberFormat="1" applyFont="1" applyFill="1" applyBorder="1" applyAlignment="1" applyProtection="1">
      <alignment vertical="center"/>
    </xf>
    <xf numFmtId="4" fontId="19" fillId="10" borderId="2" xfId="28" applyNumberFormat="1" applyFont="1" applyFill="1" applyBorder="1" applyAlignment="1" applyProtection="1">
      <alignment vertical="center"/>
    </xf>
    <xf numFmtId="4" fontId="10" fillId="3" borderId="6" xfId="11" applyNumberFormat="1" applyFont="1" applyFill="1" applyBorder="1" applyAlignment="1" applyProtection="1">
      <alignment vertical="center"/>
    </xf>
    <xf numFmtId="4" fontId="10" fillId="10" borderId="5" xfId="11" applyNumberFormat="1" applyFont="1" applyFill="1" applyBorder="1" applyAlignment="1" applyProtection="1">
      <alignment vertical="center"/>
    </xf>
    <xf numFmtId="4" fontId="10" fillId="3" borderId="2" xfId="11" applyNumberFormat="1" applyFont="1" applyFill="1" applyBorder="1" applyAlignment="1" applyProtection="1">
      <alignment horizontal="center" vertical="center"/>
    </xf>
    <xf numFmtId="4" fontId="7" fillId="23" borderId="6" xfId="11" applyNumberFormat="1" applyFont="1" applyFill="1" applyBorder="1" applyAlignment="1" applyProtection="1">
      <alignment vertical="center"/>
    </xf>
    <xf numFmtId="4" fontId="10" fillId="3" borderId="0" xfId="11" applyNumberFormat="1" applyFont="1" applyFill="1" applyBorder="1" applyAlignment="1" applyProtection="1">
      <alignment horizontal="center" vertical="center"/>
    </xf>
    <xf numFmtId="0" fontId="10" fillId="3" borderId="6" xfId="0" applyFont="1" applyFill="1" applyBorder="1" applyAlignment="1" applyProtection="1">
      <alignment horizontal="left" vertical="center" wrapText="1"/>
    </xf>
    <xf numFmtId="0" fontId="11" fillId="3" borderId="14" xfId="0" applyFont="1" applyFill="1" applyBorder="1" applyAlignment="1" applyProtection="1">
      <alignment horizontal="center" vertical="center"/>
    </xf>
    <xf numFmtId="49" fontId="11" fillId="3" borderId="14" xfId="0" applyNumberFormat="1" applyFont="1" applyFill="1" applyBorder="1" applyAlignment="1" applyProtection="1">
      <alignment horizontal="center" vertical="center" wrapText="1"/>
    </xf>
    <xf numFmtId="49" fontId="11" fillId="3" borderId="1" xfId="11" applyNumberFormat="1" applyFont="1" applyFill="1" applyBorder="1" applyAlignment="1" applyProtection="1">
      <alignment horizontal="center" vertical="center"/>
    </xf>
    <xf numFmtId="49" fontId="11" fillId="3" borderId="6" xfId="11" applyNumberFormat="1" applyFont="1" applyFill="1" applyBorder="1" applyAlignment="1" applyProtection="1">
      <alignment horizontal="center" vertical="center" wrapText="1"/>
    </xf>
    <xf numFmtId="49" fontId="11" fillId="10" borderId="5" xfId="11" applyNumberFormat="1" applyFont="1" applyFill="1" applyBorder="1" applyAlignment="1" applyProtection="1">
      <alignment horizontal="center" vertical="center" wrapText="1"/>
    </xf>
    <xf numFmtId="49" fontId="19" fillId="3" borderId="5" xfId="9" applyNumberFormat="1" applyFont="1" applyFill="1" applyBorder="1" applyAlignment="1" applyProtection="1">
      <alignment vertical="center"/>
    </xf>
    <xf numFmtId="10" fontId="19" fillId="3" borderId="1" xfId="29" applyNumberFormat="1" applyFont="1" applyFill="1" applyBorder="1" applyAlignment="1" applyProtection="1">
      <alignment horizontal="center" vertical="center"/>
    </xf>
    <xf numFmtId="4" fontId="10" fillId="23" borderId="6" xfId="30" applyNumberFormat="1" applyFont="1" applyFill="1" applyBorder="1" applyAlignment="1" applyProtection="1">
      <alignment vertical="center"/>
    </xf>
    <xf numFmtId="4" fontId="19" fillId="10" borderId="5" xfId="28" applyNumberFormat="1" applyFont="1" applyFill="1" applyBorder="1" applyAlignment="1" applyProtection="1">
      <alignment vertical="center"/>
    </xf>
    <xf numFmtId="49" fontId="7" fillId="23" borderId="6" xfId="11" applyNumberFormat="1" applyFont="1" applyFill="1" applyBorder="1" applyAlignment="1" applyProtection="1">
      <alignment horizontal="right" vertical="center"/>
    </xf>
    <xf numFmtId="10" fontId="10" fillId="23" borderId="6" xfId="29" applyNumberFormat="1" applyFont="1" applyFill="1" applyBorder="1" applyAlignment="1" applyProtection="1">
      <alignment horizontal="center" vertical="center"/>
    </xf>
    <xf numFmtId="4" fontId="10" fillId="23" borderId="6" xfId="14" applyNumberFormat="1" applyFont="1" applyFill="1" applyBorder="1" applyAlignment="1" applyProtection="1">
      <alignment horizontal="right" vertical="center"/>
    </xf>
    <xf numFmtId="4" fontId="79" fillId="23" borderId="14" xfId="30" applyNumberFormat="1" applyFont="1" applyFill="1" applyBorder="1" applyAlignment="1" applyProtection="1">
      <alignment vertical="center"/>
    </xf>
    <xf numFmtId="4" fontId="10" fillId="3" borderId="6" xfId="30" applyNumberFormat="1" applyFont="1" applyFill="1" applyBorder="1" applyAlignment="1" applyProtection="1">
      <alignment vertical="center"/>
    </xf>
    <xf numFmtId="4" fontId="10" fillId="10" borderId="5" xfId="28" applyNumberFormat="1" applyFont="1" applyFill="1" applyBorder="1" applyAlignment="1" applyProtection="1">
      <alignment vertical="center"/>
    </xf>
    <xf numFmtId="10" fontId="10" fillId="3" borderId="6" xfId="29" applyNumberFormat="1" applyFont="1" applyFill="1" applyBorder="1" applyAlignment="1" applyProtection="1">
      <alignment horizontal="right" vertical="center" wrapText="1"/>
    </xf>
    <xf numFmtId="10" fontId="19" fillId="3" borderId="6" xfId="29" applyNumberFormat="1" applyFont="1" applyFill="1" applyBorder="1" applyAlignment="1" applyProtection="1">
      <alignment horizontal="center" vertical="center"/>
    </xf>
    <xf numFmtId="10" fontId="10" fillId="3" borderId="9" xfId="29" applyNumberFormat="1" applyFont="1" applyFill="1" applyBorder="1" applyAlignment="1" applyProtection="1">
      <alignment horizontal="center" vertical="center"/>
    </xf>
    <xf numFmtId="4" fontId="10" fillId="3" borderId="6" xfId="29" applyNumberFormat="1" applyFont="1" applyFill="1" applyBorder="1" applyAlignment="1" applyProtection="1">
      <alignment horizontal="right" vertical="center"/>
    </xf>
    <xf numFmtId="49" fontId="19" fillId="3" borderId="6" xfId="14" applyNumberFormat="1" applyFont="1" applyFill="1" applyBorder="1" applyAlignment="1" applyProtection="1">
      <alignment horizontal="right" vertical="center" wrapText="1"/>
    </xf>
    <xf numFmtId="4" fontId="19" fillId="3" borderId="10" xfId="11" applyNumberFormat="1" applyFont="1" applyFill="1" applyBorder="1" applyAlignment="1" applyProtection="1">
      <alignment horizontal="right" vertical="center"/>
    </xf>
    <xf numFmtId="4" fontId="19" fillId="3" borderId="6" xfId="11" applyNumberFormat="1" applyFont="1" applyFill="1" applyBorder="1" applyAlignment="1" applyProtection="1">
      <alignment horizontal="right" vertical="center"/>
    </xf>
    <xf numFmtId="49" fontId="19" fillId="3" borderId="6" xfId="14" applyNumberFormat="1" applyFont="1" applyFill="1" applyBorder="1" applyAlignment="1" applyProtection="1">
      <alignment horizontal="right" vertical="center"/>
    </xf>
    <xf numFmtId="4" fontId="19" fillId="3" borderId="1" xfId="11" applyNumberFormat="1" applyFont="1" applyFill="1" applyBorder="1" applyAlignment="1" applyProtection="1">
      <alignment horizontal="right" vertical="center"/>
    </xf>
    <xf numFmtId="49" fontId="10" fillId="3" borderId="0" xfId="14" applyNumberFormat="1" applyFont="1" applyFill="1" applyBorder="1" applyAlignment="1" applyProtection="1">
      <alignment vertical="center"/>
    </xf>
    <xf numFmtId="10" fontId="10" fillId="3" borderId="1" xfId="29" applyNumberFormat="1" applyFont="1" applyFill="1" applyBorder="1" applyAlignment="1" applyProtection="1">
      <alignment horizontal="center" vertical="center"/>
    </xf>
    <xf numFmtId="4" fontId="10" fillId="3" borderId="6" xfId="28" applyNumberFormat="1" applyFont="1" applyFill="1" applyBorder="1" applyAlignment="1" applyProtection="1">
      <alignment horizontal="right" vertical="center"/>
    </xf>
    <xf numFmtId="4" fontId="10" fillId="10" borderId="5" xfId="28" applyNumberFormat="1" applyFont="1" applyFill="1" applyBorder="1" applyAlignment="1" applyProtection="1">
      <alignment horizontal="right" vertical="center"/>
    </xf>
    <xf numFmtId="49" fontId="10" fillId="3" borderId="3" xfId="14" applyNumberFormat="1" applyFont="1" applyFill="1" applyBorder="1" applyAlignment="1" applyProtection="1">
      <alignment horizontal="center" vertical="center"/>
    </xf>
    <xf numFmtId="49" fontId="59" fillId="3" borderId="9" xfId="0" applyNumberFormat="1" applyFont="1" applyFill="1" applyBorder="1" applyAlignment="1" applyProtection="1">
      <alignment horizontal="center" vertical="center"/>
    </xf>
    <xf numFmtId="0" fontId="19" fillId="3" borderId="0" xfId="0" applyFont="1" applyFill="1" applyAlignment="1" applyProtection="1">
      <alignment vertical="center"/>
    </xf>
    <xf numFmtId="10" fontId="10" fillId="3" borderId="6" xfId="29" applyNumberFormat="1" applyFont="1" applyFill="1" applyBorder="1" applyAlignment="1" applyProtection="1">
      <alignment horizontal="center" vertical="center"/>
    </xf>
    <xf numFmtId="4" fontId="10" fillId="3" borderId="6" xfId="11" applyNumberFormat="1" applyFont="1" applyFill="1" applyBorder="1" applyAlignment="1" applyProtection="1">
      <alignment horizontal="right" vertical="center"/>
    </xf>
    <xf numFmtId="4" fontId="7" fillId="3" borderId="6" xfId="11" applyNumberFormat="1" applyFont="1" applyFill="1" applyBorder="1" applyAlignment="1" applyProtection="1">
      <alignment horizontal="right" vertical="center"/>
    </xf>
    <xf numFmtId="4" fontId="10" fillId="3" borderId="5" xfId="28" applyNumberFormat="1" applyFont="1" applyFill="1" applyBorder="1" applyAlignment="1" applyProtection="1">
      <alignment horizontal="right" vertical="center"/>
    </xf>
    <xf numFmtId="0" fontId="10" fillId="3" borderId="1" xfId="0" applyFont="1" applyFill="1" applyBorder="1" applyAlignment="1" applyProtection="1">
      <alignment horizontal="center" vertical="center"/>
    </xf>
    <xf numFmtId="49" fontId="19" fillId="3" borderId="1" xfId="0" applyNumberFormat="1" applyFont="1" applyFill="1" applyBorder="1" applyAlignment="1" applyProtection="1">
      <alignment horizontal="center" vertical="center"/>
    </xf>
    <xf numFmtId="49" fontId="10" fillId="3" borderId="1" xfId="11" applyNumberFormat="1" applyFont="1" applyFill="1" applyBorder="1" applyAlignment="1" applyProtection="1">
      <alignment horizontal="center" vertical="center" wrapText="1"/>
    </xf>
    <xf numFmtId="49" fontId="19" fillId="3" borderId="1" xfId="11" applyNumberFormat="1" applyFont="1" applyFill="1" applyBorder="1" applyAlignment="1" applyProtection="1">
      <alignment horizontal="center" vertical="center"/>
    </xf>
    <xf numFmtId="49" fontId="19" fillId="3" borderId="2" xfId="11" applyNumberFormat="1" applyFont="1" applyFill="1" applyBorder="1" applyAlignment="1" applyProtection="1">
      <alignment horizontal="center" vertical="center" wrapText="1"/>
    </xf>
    <xf numFmtId="10" fontId="76" fillId="23" borderId="1" xfId="29" applyNumberFormat="1" applyFont="1" applyFill="1" applyBorder="1" applyAlignment="1" applyProtection="1">
      <alignment horizontal="center" vertical="center"/>
    </xf>
    <xf numFmtId="4" fontId="10" fillId="23" borderId="1" xfId="29" applyNumberFormat="1" applyFont="1" applyFill="1" applyBorder="1" applyAlignment="1" applyProtection="1">
      <alignment horizontal="center" vertical="center"/>
    </xf>
    <xf numFmtId="4" fontId="76" fillId="23" borderId="6" xfId="29" applyNumberFormat="1" applyFont="1" applyFill="1" applyBorder="1" applyAlignment="1" applyProtection="1">
      <alignment horizontal="center" vertical="center"/>
    </xf>
    <xf numFmtId="4" fontId="10" fillId="23" borderId="6" xfId="29" applyNumberFormat="1" applyFont="1" applyFill="1" applyBorder="1" applyAlignment="1" applyProtection="1">
      <alignment horizontal="center" vertical="center"/>
    </xf>
    <xf numFmtId="4" fontId="10" fillId="3" borderId="5" xfId="29" applyNumberFormat="1" applyFont="1" applyFill="1" applyBorder="1" applyAlignment="1" applyProtection="1">
      <alignment horizontal="right" vertical="center"/>
    </xf>
    <xf numFmtId="171" fontId="38" fillId="3" borderId="14" xfId="20" applyNumberFormat="1" applyFont="1" applyFill="1" applyBorder="1" applyAlignment="1" applyProtection="1">
      <alignment horizontal="center" vertical="center"/>
    </xf>
    <xf numFmtId="171" fontId="38" fillId="3" borderId="5" xfId="20" applyNumberFormat="1" applyFont="1" applyFill="1" applyBorder="1" applyAlignment="1" applyProtection="1">
      <alignment horizontal="center" vertical="center"/>
    </xf>
    <xf numFmtId="171" fontId="38" fillId="3" borderId="7" xfId="20" applyNumberFormat="1" applyFont="1" applyFill="1" applyBorder="1" applyAlignment="1" applyProtection="1">
      <alignment horizontal="center" vertical="center"/>
    </xf>
    <xf numFmtId="171" fontId="10" fillId="10" borderId="15" xfId="20" applyNumberFormat="1" applyFont="1" applyFill="1" applyBorder="1" applyAlignment="1" applyProtection="1">
      <alignment horizontal="right" vertical="center"/>
    </xf>
    <xf numFmtId="0" fontId="19" fillId="0" borderId="0" xfId="0" applyFont="1" applyBorder="1" applyAlignment="1" applyProtection="1">
      <alignment vertical="center"/>
    </xf>
    <xf numFmtId="0" fontId="60" fillId="0" borderId="0" xfId="0" applyFont="1" applyAlignment="1" applyProtection="1">
      <alignment vertical="center"/>
    </xf>
    <xf numFmtId="0" fontId="19" fillId="0" borderId="0" xfId="0" applyFont="1" applyAlignment="1" applyProtection="1">
      <alignment horizontal="right" vertical="center"/>
    </xf>
    <xf numFmtId="0" fontId="19" fillId="0" borderId="0" xfId="0" applyFont="1" applyFill="1" applyBorder="1" applyAlignment="1" applyProtection="1">
      <alignment vertical="center"/>
    </xf>
    <xf numFmtId="0" fontId="19" fillId="0" borderId="8" xfId="0" applyFont="1" applyBorder="1" applyAlignment="1" applyProtection="1">
      <alignment vertical="center"/>
    </xf>
    <xf numFmtId="49" fontId="6" fillId="0" borderId="7" xfId="0" applyNumberFormat="1" applyFont="1" applyFill="1" applyBorder="1" applyAlignment="1" applyProtection="1">
      <alignment horizontal="center" vertical="center"/>
      <protection locked="0"/>
    </xf>
    <xf numFmtId="4" fontId="10" fillId="0" borderId="5" xfId="14" applyFont="1" applyFill="1" applyBorder="1" applyAlignment="1" applyProtection="1">
      <alignment horizontal="right" vertical="center"/>
      <protection locked="0"/>
    </xf>
    <xf numFmtId="4" fontId="10" fillId="0" borderId="2" xfId="14" applyFont="1" applyFill="1" applyBorder="1" applyAlignment="1" applyProtection="1">
      <alignment horizontal="right" vertical="center"/>
      <protection locked="0"/>
    </xf>
    <xf numFmtId="4" fontId="19" fillId="0" borderId="6" xfId="28" applyNumberFormat="1" applyFont="1" applyFill="1" applyBorder="1" applyAlignment="1" applyProtection="1">
      <alignment vertical="center"/>
      <protection locked="0"/>
    </xf>
    <xf numFmtId="0" fontId="0" fillId="0" borderId="0" xfId="0" applyProtection="1"/>
    <xf numFmtId="49" fontId="7" fillId="23" borderId="5" xfId="11" applyNumberFormat="1" applyFont="1" applyFill="1" applyBorder="1" applyAlignment="1" applyProtection="1">
      <alignment horizontal="center" vertical="center" wrapText="1"/>
    </xf>
    <xf numFmtId="49" fontId="7" fillId="23" borderId="4" xfId="11" applyNumberFormat="1" applyFont="1" applyFill="1" applyBorder="1" applyAlignment="1" applyProtection="1">
      <alignment vertical="center" wrapText="1"/>
    </xf>
    <xf numFmtId="49" fontId="19" fillId="3" borderId="6" xfId="11" applyNumberFormat="1" applyFont="1" applyFill="1" applyBorder="1" applyAlignment="1" applyProtection="1">
      <alignment horizontal="center" vertical="center" wrapText="1"/>
    </xf>
    <xf numFmtId="3" fontId="19" fillId="3" borderId="6" xfId="11" applyNumberFormat="1" applyFont="1" applyFill="1" applyBorder="1" applyAlignment="1" applyProtection="1">
      <alignment horizontal="center" vertical="center" wrapText="1"/>
    </xf>
    <xf numFmtId="4" fontId="19" fillId="3" borderId="6" xfId="8" applyNumberFormat="1" applyFont="1" applyFill="1" applyBorder="1" applyAlignment="1" applyProtection="1">
      <alignment horizontal="center" vertical="center" wrapText="1"/>
    </xf>
    <xf numFmtId="0" fontId="19" fillId="16" borderId="6" xfId="0" applyFont="1" applyFill="1" applyBorder="1" applyAlignment="1" applyProtection="1">
      <alignment horizontal="center" vertical="top" wrapText="1"/>
    </xf>
    <xf numFmtId="3" fontId="10" fillId="3" borderId="6" xfId="11" applyNumberFormat="1" applyFont="1" applyFill="1" applyBorder="1" applyAlignment="1" applyProtection="1">
      <alignment horizontal="center" vertical="center" wrapText="1"/>
    </xf>
    <xf numFmtId="4" fontId="19" fillId="23" borderId="6" xfId="11" applyNumberFormat="1" applyFont="1" applyFill="1" applyBorder="1" applyAlignment="1" applyProtection="1">
      <alignment vertical="center" wrapText="1"/>
    </xf>
    <xf numFmtId="170" fontId="10" fillId="3" borderId="6" xfId="11" applyNumberFormat="1" applyFont="1" applyFill="1" applyBorder="1" applyAlignment="1" applyProtection="1">
      <alignment horizontal="center" vertical="center" wrapText="1"/>
    </xf>
    <xf numFmtId="49" fontId="19" fillId="3" borderId="6" xfId="5" applyNumberFormat="1" applyFont="1" applyFill="1" applyBorder="1" applyAlignment="1" applyProtection="1">
      <alignment vertical="center" wrapText="1"/>
    </xf>
    <xf numFmtId="4" fontId="6" fillId="23" borderId="6" xfId="11" applyNumberFormat="1" applyFont="1" applyFill="1" applyBorder="1" applyAlignment="1" applyProtection="1">
      <alignment vertical="center" wrapText="1"/>
    </xf>
    <xf numFmtId="4" fontId="6" fillId="3" borderId="6" xfId="11" applyNumberFormat="1" applyFont="1" applyFill="1" applyBorder="1" applyAlignment="1" applyProtection="1">
      <alignment vertical="center" wrapText="1"/>
    </xf>
    <xf numFmtId="4" fontId="24" fillId="10" borderId="6" xfId="11" applyNumberFormat="1" applyFont="1" applyFill="1" applyBorder="1" applyAlignment="1" applyProtection="1">
      <alignment vertical="center" wrapText="1"/>
    </xf>
    <xf numFmtId="49" fontId="7" fillId="23" borderId="5" xfId="5" applyNumberFormat="1" applyFont="1" applyFill="1" applyBorder="1" applyAlignment="1" applyProtection="1">
      <alignment horizontal="center" vertical="center" wrapText="1"/>
    </xf>
    <xf numFmtId="49" fontId="19" fillId="16" borderId="6" xfId="11" applyNumberFormat="1" applyFont="1" applyFill="1" applyBorder="1" applyAlignment="1" applyProtection="1">
      <alignment horizontal="center" vertical="center" wrapText="1"/>
    </xf>
    <xf numFmtId="49" fontId="19" fillId="10" borderId="6" xfId="11" applyNumberFormat="1" applyFont="1" applyFill="1" applyBorder="1" applyAlignment="1" applyProtection="1">
      <alignment horizontal="center" vertical="center" wrapText="1"/>
    </xf>
    <xf numFmtId="4" fontId="19" fillId="23" borderId="6" xfId="36" applyNumberFormat="1" applyFont="1" applyFill="1" applyBorder="1" applyAlignment="1" applyProtection="1">
      <alignment vertical="center" wrapText="1"/>
    </xf>
    <xf numFmtId="0" fontId="10" fillId="3" borderId="6" xfId="5" applyNumberFormat="1" applyFont="1" applyFill="1" applyBorder="1" applyAlignment="1" applyProtection="1">
      <alignment vertical="center" wrapText="1"/>
    </xf>
    <xf numFmtId="4" fontId="19" fillId="3" borderId="6" xfId="8" applyNumberFormat="1" applyFont="1" applyFill="1" applyBorder="1" applyAlignment="1" applyProtection="1">
      <alignment vertical="center" wrapText="1"/>
    </xf>
    <xf numFmtId="4" fontId="19" fillId="23" borderId="6" xfId="8" applyNumberFormat="1" applyFont="1" applyFill="1" applyBorder="1" applyAlignment="1" applyProtection="1">
      <alignment vertical="center" wrapText="1"/>
    </xf>
    <xf numFmtId="4" fontId="19" fillId="10" borderId="1" xfId="8" applyNumberFormat="1" applyFont="1" applyFill="1" applyBorder="1" applyAlignment="1" applyProtection="1">
      <alignment vertical="center" wrapText="1"/>
    </xf>
    <xf numFmtId="49" fontId="19" fillId="3" borderId="9" xfId="5" applyNumberFormat="1" applyFont="1" applyFill="1" applyBorder="1" applyAlignment="1" applyProtection="1">
      <alignment vertical="center" wrapText="1"/>
    </xf>
    <xf numFmtId="4" fontId="19" fillId="10" borderId="9" xfId="8" applyNumberFormat="1" applyFont="1" applyFill="1" applyBorder="1" applyAlignment="1" applyProtection="1">
      <alignment vertical="center" wrapText="1"/>
    </xf>
    <xf numFmtId="168" fontId="6" fillId="3" borderId="6" xfId="40" applyNumberFormat="1" applyFont="1" applyFill="1" applyBorder="1" applyAlignment="1" applyProtection="1">
      <alignment horizontal="center" vertical="center" wrapText="1"/>
    </xf>
    <xf numFmtId="49" fontId="19" fillId="3" borderId="9" xfId="9" applyNumberFormat="1" applyFont="1" applyFill="1" applyBorder="1" applyAlignment="1" applyProtection="1">
      <alignment vertical="center" wrapText="1"/>
    </xf>
    <xf numFmtId="49" fontId="2" fillId="16" borderId="6" xfId="9" applyNumberFormat="1" applyFont="1" applyFill="1" applyBorder="1" applyAlignment="1" applyProtection="1">
      <alignment vertical="center" wrapText="1"/>
    </xf>
    <xf numFmtId="49" fontId="84" fillId="3" borderId="6" xfId="11" applyNumberFormat="1" applyFont="1" applyFill="1" applyBorder="1" applyAlignment="1" applyProtection="1">
      <alignment horizontal="center" vertical="center" wrapText="1"/>
    </xf>
    <xf numFmtId="4" fontId="19" fillId="10" borderId="14" xfId="8" applyNumberFormat="1" applyFont="1" applyFill="1" applyBorder="1" applyAlignment="1" applyProtection="1">
      <alignment vertical="center" wrapText="1"/>
    </xf>
    <xf numFmtId="4" fontId="10" fillId="23" borderId="6" xfId="8" applyNumberFormat="1" applyFont="1" applyFill="1" applyBorder="1" applyAlignment="1" applyProtection="1">
      <alignment vertical="center" wrapText="1"/>
    </xf>
    <xf numFmtId="4" fontId="10" fillId="3" borderId="6" xfId="8" applyNumberFormat="1" applyFont="1" applyFill="1" applyBorder="1" applyAlignment="1" applyProtection="1">
      <alignment vertical="center" wrapText="1"/>
    </xf>
    <xf numFmtId="4" fontId="19" fillId="10" borderId="6" xfId="8" applyNumberFormat="1" applyFont="1" applyFill="1" applyBorder="1" applyAlignment="1" applyProtection="1">
      <alignment vertical="center" wrapText="1"/>
    </xf>
    <xf numFmtId="0" fontId="19" fillId="3" borderId="0" xfId="0" applyFont="1" applyFill="1" applyBorder="1" applyAlignment="1" applyProtection="1">
      <alignment vertical="center" wrapText="1"/>
    </xf>
    <xf numFmtId="49" fontId="19" fillId="22" borderId="6" xfId="11" applyNumberFormat="1" applyFont="1" applyFill="1" applyBorder="1" applyAlignment="1" applyProtection="1">
      <alignment horizontal="center" vertical="center" wrapText="1"/>
    </xf>
    <xf numFmtId="3" fontId="19" fillId="22" borderId="6" xfId="11" applyNumberFormat="1" applyFont="1" applyFill="1" applyBorder="1" applyAlignment="1" applyProtection="1">
      <alignment horizontal="center" vertical="center" wrapText="1"/>
    </xf>
    <xf numFmtId="3" fontId="19" fillId="22" borderId="4" xfId="11" applyNumberFormat="1" applyFont="1" applyFill="1" applyBorder="1" applyAlignment="1" applyProtection="1">
      <alignment horizontal="center" vertical="center" wrapText="1"/>
    </xf>
    <xf numFmtId="4" fontId="19" fillId="21" borderId="6" xfId="32" applyNumberFormat="1" applyFont="1" applyFill="1" applyBorder="1" applyAlignment="1" applyProtection="1">
      <alignment vertical="center" wrapText="1"/>
    </xf>
    <xf numFmtId="4" fontId="10" fillId="22" borderId="6" xfId="8" applyNumberFormat="1" applyFont="1" applyFill="1" applyBorder="1" applyAlignment="1" applyProtection="1">
      <alignment vertical="center" wrapText="1"/>
    </xf>
    <xf numFmtId="0" fontId="19" fillId="3" borderId="13" xfId="0" applyFont="1" applyFill="1" applyBorder="1" applyAlignment="1" applyProtection="1">
      <alignment vertical="center" wrapText="1"/>
    </xf>
    <xf numFmtId="0" fontId="19" fillId="3" borderId="11" xfId="0" applyFont="1" applyFill="1" applyBorder="1" applyAlignment="1" applyProtection="1">
      <alignment vertical="center" wrapText="1"/>
    </xf>
    <xf numFmtId="4" fontId="10" fillId="21" borderId="6" xfId="32" applyNumberFormat="1" applyFont="1" applyFill="1" applyBorder="1" applyAlignment="1" applyProtection="1">
      <alignment vertical="center" wrapText="1"/>
    </xf>
    <xf numFmtId="4" fontId="19" fillId="21" borderId="4" xfId="32" applyNumberFormat="1" applyFont="1" applyFill="1" applyBorder="1" applyAlignment="1" applyProtection="1">
      <alignment vertical="center" wrapText="1"/>
    </xf>
    <xf numFmtId="4" fontId="19" fillId="21" borderId="7" xfId="32" applyNumberFormat="1" applyFont="1" applyFill="1" applyBorder="1" applyAlignment="1" applyProtection="1">
      <alignment vertical="center" wrapText="1"/>
    </xf>
    <xf numFmtId="4" fontId="10" fillId="22" borderId="6" xfId="8" applyNumberFormat="1" applyFont="1" applyFill="1" applyBorder="1" applyAlignment="1" applyProtection="1">
      <alignment horizontal="center" vertical="center" wrapText="1"/>
    </xf>
    <xf numFmtId="4" fontId="19" fillId="10" borderId="13" xfId="8" applyNumberFormat="1" applyFont="1" applyFill="1" applyBorder="1" applyAlignment="1" applyProtection="1">
      <alignment vertical="center" wrapText="1"/>
    </xf>
    <xf numFmtId="9" fontId="19" fillId="3" borderId="13" xfId="2" applyFont="1" applyFill="1" applyBorder="1" applyAlignment="1" applyProtection="1">
      <alignment horizontal="center" vertical="center" wrapText="1"/>
    </xf>
    <xf numFmtId="4" fontId="19" fillId="3" borderId="6" xfId="14" applyFont="1" applyFill="1" applyBorder="1" applyAlignment="1" applyProtection="1">
      <alignment horizontal="center" vertical="center" wrapText="1"/>
    </xf>
    <xf numFmtId="4" fontId="6" fillId="23" borderId="6" xfId="8" applyNumberFormat="1" applyFont="1" applyFill="1" applyBorder="1" applyAlignment="1" applyProtection="1">
      <alignment vertical="center" wrapText="1"/>
    </xf>
    <xf numFmtId="4" fontId="6" fillId="3" borderId="6" xfId="8" applyNumberFormat="1" applyFont="1" applyFill="1" applyBorder="1" applyAlignment="1" applyProtection="1">
      <alignment vertical="center" wrapText="1"/>
    </xf>
    <xf numFmtId="49" fontId="10" fillId="3" borderId="13" xfId="5" applyNumberFormat="1" applyFont="1" applyFill="1" applyBorder="1" applyAlignment="1" applyProtection="1">
      <alignment horizontal="left" vertical="center" wrapText="1"/>
    </xf>
    <xf numFmtId="49" fontId="19" fillId="3" borderId="14" xfId="11" applyNumberFormat="1" applyFont="1" applyFill="1" applyBorder="1" applyAlignment="1" applyProtection="1">
      <alignment horizontal="center" vertical="center" wrapText="1"/>
    </xf>
    <xf numFmtId="49" fontId="19" fillId="3" borderId="1" xfId="11" applyNumberFormat="1" applyFont="1" applyFill="1" applyBorder="1" applyAlignment="1" applyProtection="1">
      <alignment horizontal="center" vertical="center" wrapText="1"/>
    </xf>
    <xf numFmtId="49" fontId="10" fillId="3" borderId="13" xfId="5" applyNumberFormat="1" applyFont="1" applyFill="1" applyBorder="1" applyAlignment="1" applyProtection="1">
      <alignment horizontal="center" vertical="center" wrapText="1"/>
    </xf>
    <xf numFmtId="4" fontId="10" fillId="3" borderId="6" xfId="11" applyNumberFormat="1" applyFont="1" applyFill="1" applyBorder="1" applyAlignment="1" applyProtection="1">
      <alignment vertical="center" wrapText="1" shrinkToFit="1"/>
    </xf>
    <xf numFmtId="4" fontId="19" fillId="3" borderId="7" xfId="11" applyNumberFormat="1" applyFont="1" applyFill="1" applyBorder="1" applyAlignment="1" applyProtection="1">
      <alignment vertical="center" wrapText="1" shrinkToFit="1"/>
    </xf>
    <xf numFmtId="49" fontId="63" fillId="3" borderId="13" xfId="5" applyNumberFormat="1" applyFont="1" applyFill="1" applyBorder="1" applyAlignment="1" applyProtection="1">
      <alignment horizontal="center" vertical="center" wrapText="1"/>
    </xf>
    <xf numFmtId="49" fontId="64" fillId="3" borderId="6" xfId="8" applyNumberFormat="1" applyFont="1" applyFill="1" applyBorder="1" applyAlignment="1" applyProtection="1">
      <alignment horizontal="center" vertical="center" wrapText="1"/>
    </xf>
    <xf numFmtId="4" fontId="63" fillId="3" borderId="6" xfId="11" applyNumberFormat="1" applyFont="1" applyFill="1" applyBorder="1" applyAlignment="1" applyProtection="1">
      <alignment vertical="center" wrapText="1"/>
    </xf>
    <xf numFmtId="4" fontId="64" fillId="3" borderId="7" xfId="11" applyNumberFormat="1" applyFont="1" applyFill="1" applyBorder="1" applyAlignment="1" applyProtection="1">
      <alignment vertical="center" wrapText="1"/>
    </xf>
    <xf numFmtId="4" fontId="19" fillId="23" borderId="6" xfId="11" applyNumberFormat="1" applyFont="1" applyFill="1" applyBorder="1" applyAlignment="1" applyProtection="1">
      <alignment horizontal="right" vertical="center" wrapText="1"/>
    </xf>
    <xf numFmtId="4" fontId="6" fillId="23" borderId="14" xfId="11" applyNumberFormat="1" applyFont="1" applyFill="1" applyBorder="1" applyAlignment="1" applyProtection="1">
      <alignment vertical="center" wrapText="1"/>
    </xf>
    <xf numFmtId="49" fontId="7" fillId="23" borderId="7" xfId="5" applyNumberFormat="1" applyFont="1" applyFill="1" applyBorder="1" applyAlignment="1" applyProtection="1">
      <alignment vertical="center" wrapText="1"/>
    </xf>
    <xf numFmtId="49" fontId="19" fillId="3" borderId="7" xfId="8" applyNumberFormat="1" applyFont="1" applyFill="1" applyBorder="1" applyAlignment="1" applyProtection="1">
      <alignment horizontal="center" vertical="center" wrapText="1"/>
    </xf>
    <xf numFmtId="49" fontId="19" fillId="3" borderId="5" xfId="43" applyNumberFormat="1" applyFont="1" applyFill="1" applyBorder="1" applyAlignment="1" applyProtection="1">
      <alignment horizontal="center" vertical="center" wrapText="1"/>
    </xf>
    <xf numFmtId="3" fontId="19" fillId="3" borderId="5" xfId="40" applyNumberFormat="1" applyFont="1" applyFill="1" applyBorder="1" applyAlignment="1" applyProtection="1">
      <alignment horizontal="center" vertical="center" wrapText="1"/>
    </xf>
    <xf numFmtId="49" fontId="19" fillId="3" borderId="5" xfId="0" applyNumberFormat="1" applyFont="1" applyFill="1" applyBorder="1" applyAlignment="1" applyProtection="1">
      <alignment horizontal="center" vertical="center" wrapText="1"/>
    </xf>
    <xf numFmtId="49" fontId="19" fillId="3" borderId="5" xfId="11" applyNumberFormat="1"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2" fontId="19" fillId="3" borderId="8" xfId="5" applyNumberFormat="1" applyFont="1" applyFill="1" applyBorder="1" applyAlignment="1" applyProtection="1">
      <alignment vertical="center" wrapText="1"/>
    </xf>
    <xf numFmtId="3" fontId="6" fillId="3" borderId="6" xfId="14" applyNumberFormat="1" applyFont="1" applyFill="1" applyBorder="1" applyAlignment="1" applyProtection="1">
      <alignment horizontal="center" vertical="center" wrapText="1"/>
    </xf>
    <xf numFmtId="49" fontId="10" fillId="23" borderId="13" xfId="5" applyNumberFormat="1" applyFont="1" applyFill="1" applyBorder="1" applyAlignment="1" applyProtection="1">
      <alignment horizontal="left" vertical="center" wrapText="1"/>
    </xf>
    <xf numFmtId="49" fontId="19" fillId="3" borderId="15" xfId="11" applyNumberFormat="1" applyFont="1" applyFill="1" applyBorder="1" applyAlignment="1" applyProtection="1">
      <alignment horizontal="center" vertical="center" wrapText="1"/>
    </xf>
    <xf numFmtId="49" fontId="19" fillId="3" borderId="4" xfId="11" applyNumberFormat="1" applyFont="1" applyFill="1" applyBorder="1" applyAlignment="1" applyProtection="1">
      <alignment horizontal="center" vertical="center" wrapText="1"/>
    </xf>
    <xf numFmtId="49" fontId="19" fillId="3" borderId="1" xfId="11" applyNumberFormat="1" applyFont="1" applyFill="1" applyBorder="1" applyAlignment="1" applyProtection="1">
      <alignment vertical="center" wrapText="1"/>
    </xf>
    <xf numFmtId="0" fontId="19" fillId="3" borderId="6" xfId="0" applyFont="1" applyFill="1" applyBorder="1" applyAlignment="1" applyProtection="1">
      <alignment vertical="center" wrapText="1"/>
    </xf>
    <xf numFmtId="0" fontId="19" fillId="3" borderId="5" xfId="0" applyFont="1" applyFill="1" applyBorder="1" applyAlignment="1" applyProtection="1">
      <alignment horizontal="left" vertical="center" wrapText="1"/>
    </xf>
    <xf numFmtId="4" fontId="24" fillId="21" borderId="6" xfId="11" applyNumberFormat="1" applyFont="1" applyFill="1" applyBorder="1" applyAlignment="1" applyProtection="1">
      <alignment vertical="center" wrapText="1"/>
    </xf>
    <xf numFmtId="4" fontId="19" fillId="3" borderId="6" xfId="16" applyFont="1" applyFill="1" applyBorder="1" applyAlignment="1" applyProtection="1">
      <alignment horizontal="center" vertical="center" wrapText="1"/>
    </xf>
    <xf numFmtId="49" fontId="19" fillId="3" borderId="12" xfId="11" applyNumberFormat="1" applyFont="1" applyFill="1" applyBorder="1" applyAlignment="1" applyProtection="1">
      <alignment horizontal="center" vertical="center" wrapText="1"/>
    </xf>
    <xf numFmtId="4" fontId="19" fillId="23" borderId="1" xfId="11" applyNumberFormat="1" applyFont="1" applyFill="1" applyBorder="1" applyAlignment="1" applyProtection="1">
      <alignment vertical="center" wrapText="1"/>
    </xf>
    <xf numFmtId="4" fontId="10" fillId="21" borderId="6" xfId="28" applyNumberFormat="1" applyFont="1" applyFill="1" applyBorder="1" applyAlignment="1" applyProtection="1">
      <alignment vertical="center" wrapText="1"/>
    </xf>
    <xf numFmtId="4" fontId="19" fillId="21" borderId="6" xfId="28" applyNumberFormat="1" applyFont="1" applyFill="1" applyBorder="1" applyAlignment="1" applyProtection="1">
      <alignment vertical="center" wrapText="1"/>
    </xf>
    <xf numFmtId="4" fontId="6" fillId="23" borderId="13" xfId="11" applyNumberFormat="1" applyFont="1" applyFill="1" applyBorder="1" applyAlignment="1" applyProtection="1">
      <alignment vertical="center" wrapText="1"/>
    </xf>
    <xf numFmtId="4" fontId="6" fillId="3" borderId="13" xfId="11" applyNumberFormat="1" applyFont="1" applyFill="1" applyBorder="1" applyAlignment="1" applyProtection="1">
      <alignment vertical="center" wrapText="1"/>
    </xf>
    <xf numFmtId="2" fontId="19" fillId="3" borderId="14" xfId="11" applyNumberFormat="1" applyFont="1" applyFill="1" applyBorder="1" applyAlignment="1" applyProtection="1">
      <alignment horizontal="center" vertical="center" wrapText="1"/>
    </xf>
    <xf numFmtId="4" fontId="6" fillId="23" borderId="12" xfId="11" applyNumberFormat="1" applyFont="1" applyFill="1" applyBorder="1" applyAlignment="1" applyProtection="1">
      <alignment vertical="center" wrapText="1"/>
    </xf>
    <xf numFmtId="4" fontId="38" fillId="3" borderId="6" xfId="8" applyNumberFormat="1" applyFont="1" applyFill="1" applyBorder="1" applyAlignment="1" applyProtection="1">
      <alignment vertical="center" wrapText="1"/>
    </xf>
    <xf numFmtId="4" fontId="38" fillId="16" borderId="6" xfId="8" applyNumberFormat="1" applyFont="1" applyFill="1" applyBorder="1" applyAlignment="1" applyProtection="1">
      <alignment vertical="center" wrapText="1"/>
    </xf>
    <xf numFmtId="4" fontId="32" fillId="10" borderId="6" xfId="8" applyNumberFormat="1" applyFont="1" applyFill="1" applyBorder="1" applyAlignment="1" applyProtection="1">
      <alignment vertical="center" wrapText="1"/>
    </xf>
    <xf numFmtId="0" fontId="0" fillId="0" borderId="0" xfId="0" applyFont="1" applyProtection="1"/>
    <xf numFmtId="4" fontId="19" fillId="12" borderId="6" xfId="33" applyFont="1" applyFill="1" applyBorder="1" applyAlignment="1" applyProtection="1">
      <alignment horizontal="right" vertical="center" wrapText="1"/>
      <protection locked="0"/>
    </xf>
    <xf numFmtId="4" fontId="19" fillId="12" borderId="6" xfId="34" applyFont="1" applyFill="1" applyBorder="1" applyAlignment="1" applyProtection="1">
      <alignment horizontal="right" vertical="center" wrapText="1"/>
      <protection locked="0"/>
    </xf>
    <xf numFmtId="0" fontId="19" fillId="0" borderId="6" xfId="8" applyFont="1" applyFill="1" applyBorder="1" applyAlignment="1" applyProtection="1">
      <alignment vertical="center" wrapText="1"/>
      <protection locked="0"/>
    </xf>
    <xf numFmtId="10" fontId="10" fillId="3" borderId="6" xfId="0" applyNumberFormat="1" applyFont="1" applyFill="1" applyBorder="1" applyAlignment="1" applyProtection="1">
      <alignment horizontal="center" vertical="center"/>
    </xf>
    <xf numFmtId="0" fontId="16" fillId="3" borderId="6" xfId="0" applyFont="1" applyFill="1" applyBorder="1" applyAlignment="1" applyProtection="1">
      <alignment horizontal="right" vertical="center"/>
    </xf>
    <xf numFmtId="164" fontId="19" fillId="3" borderId="6" xfId="1" applyNumberFormat="1" applyFont="1" applyFill="1" applyBorder="1" applyAlignment="1" applyProtection="1">
      <alignment horizontal="right" vertical="center" wrapText="1"/>
      <protection hidden="1"/>
    </xf>
    <xf numFmtId="0" fontId="19" fillId="3" borderId="6" xfId="0" applyFont="1" applyFill="1" applyBorder="1" applyAlignment="1" applyProtection="1">
      <alignment horizontal="right" vertical="center" wrapText="1"/>
    </xf>
    <xf numFmtId="168" fontId="19" fillId="0" borderId="6" xfId="40" applyNumberFormat="1" applyFont="1" applyFill="1" applyBorder="1" applyAlignment="1" applyProtection="1">
      <alignment horizontal="center" vertical="center" wrapText="1"/>
      <protection locked="0"/>
    </xf>
    <xf numFmtId="4" fontId="19" fillId="0" borderId="6" xfId="40" applyNumberFormat="1" applyFont="1" applyFill="1" applyBorder="1" applyAlignment="1" applyProtection="1">
      <alignment vertical="center" wrapText="1"/>
      <protection locked="0"/>
    </xf>
    <xf numFmtId="4" fontId="24" fillId="0" borderId="6" xfId="40" applyNumberFormat="1" applyFont="1" applyFill="1" applyBorder="1" applyAlignment="1" applyProtection="1">
      <alignment vertical="center" wrapText="1"/>
      <protection locked="0"/>
    </xf>
    <xf numFmtId="4" fontId="24" fillId="6" borderId="6" xfId="32" applyNumberFormat="1" applyFont="1" applyFill="1" applyBorder="1" applyAlignment="1" applyProtection="1">
      <alignment vertical="center" wrapText="1"/>
      <protection locked="0"/>
    </xf>
    <xf numFmtId="4" fontId="19" fillId="12" borderId="6" xfId="11" applyNumberFormat="1" applyFont="1" applyFill="1" applyBorder="1" applyAlignment="1" applyProtection="1">
      <alignment horizontal="right" vertical="center" wrapText="1"/>
      <protection locked="0"/>
    </xf>
    <xf numFmtId="4" fontId="19" fillId="10" borderId="6" xfId="8" applyNumberFormat="1" applyFont="1" applyFill="1" applyBorder="1" applyAlignment="1" applyProtection="1">
      <alignment vertical="center" wrapText="1"/>
      <protection locked="0"/>
    </xf>
    <xf numFmtId="4" fontId="24" fillId="12" borderId="6" xfId="11" applyNumberFormat="1" applyFont="1" applyFill="1" applyBorder="1" applyAlignment="1" applyProtection="1">
      <alignment horizontal="right" vertical="center" wrapText="1"/>
      <protection locked="0"/>
    </xf>
    <xf numFmtId="4" fontId="19" fillId="0" borderId="6" xfId="0" applyNumberFormat="1" applyFont="1" applyFill="1" applyBorder="1" applyAlignment="1" applyProtection="1">
      <alignment horizontal="right" vertical="center" wrapText="1"/>
      <protection locked="0"/>
    </xf>
    <xf numFmtId="4" fontId="19" fillId="10" borderId="9" xfId="8" applyNumberFormat="1" applyFont="1" applyFill="1" applyBorder="1" applyAlignment="1" applyProtection="1">
      <alignment vertical="center" wrapText="1"/>
      <protection locked="0"/>
    </xf>
    <xf numFmtId="4" fontId="19" fillId="0" borderId="6" xfId="0" applyNumberFormat="1" applyFont="1" applyFill="1" applyBorder="1" applyAlignment="1" applyProtection="1">
      <alignment horizontal="center" vertical="center" wrapText="1"/>
      <protection locked="0"/>
    </xf>
    <xf numFmtId="4" fontId="19" fillId="0" borderId="6" xfId="11" applyNumberFormat="1" applyFont="1" applyFill="1" applyBorder="1" applyAlignment="1" applyProtection="1">
      <alignment horizontal="right" vertical="center" wrapText="1"/>
      <protection locked="0"/>
    </xf>
    <xf numFmtId="4" fontId="19" fillId="0" borderId="6" xfId="11" applyNumberFormat="1" applyFont="1" applyFill="1" applyBorder="1" applyAlignment="1" applyProtection="1">
      <alignment vertical="center" wrapText="1"/>
      <protection locked="0"/>
    </xf>
    <xf numFmtId="49" fontId="19" fillId="0" borderId="6" xfId="5" applyNumberFormat="1" applyFont="1" applyFill="1" applyBorder="1" applyAlignment="1" applyProtection="1">
      <alignment vertical="top" wrapText="1"/>
      <protection locked="0"/>
    </xf>
    <xf numFmtId="167" fontId="19" fillId="0" borderId="6" xfId="8" applyNumberFormat="1" applyFont="1" applyFill="1" applyBorder="1" applyAlignment="1" applyProtection="1">
      <alignment vertical="top" wrapText="1"/>
      <protection locked="0"/>
    </xf>
    <xf numFmtId="3" fontId="19" fillId="0" borderId="6" xfId="40" applyNumberFormat="1" applyFont="1" applyFill="1" applyBorder="1" applyAlignment="1" applyProtection="1">
      <alignment horizontal="center" vertical="center" wrapText="1"/>
      <protection locked="0"/>
    </xf>
    <xf numFmtId="4" fontId="19" fillId="0" borderId="6" xfId="14" applyFont="1" applyFill="1" applyBorder="1" applyAlignment="1" applyProtection="1">
      <alignment vertical="center" wrapText="1"/>
      <protection locked="0"/>
    </xf>
    <xf numFmtId="4" fontId="19" fillId="0" borderId="6" xfId="32" applyNumberFormat="1" applyFont="1" applyFill="1" applyBorder="1" applyAlignment="1" applyProtection="1">
      <alignment vertical="center" wrapText="1"/>
      <protection locked="0"/>
    </xf>
    <xf numFmtId="167" fontId="19" fillId="0" borderId="6" xfId="8" applyNumberFormat="1" applyFont="1" applyFill="1" applyBorder="1" applyAlignment="1" applyProtection="1">
      <alignment vertical="center" wrapText="1"/>
      <protection locked="0"/>
    </xf>
    <xf numFmtId="4" fontId="24" fillId="0" borderId="6" xfId="14" applyFont="1" applyFill="1" applyBorder="1" applyAlignment="1" applyProtection="1">
      <alignment vertical="center" wrapText="1"/>
      <protection locked="0"/>
    </xf>
    <xf numFmtId="4" fontId="19" fillId="0" borderId="6" xfId="34" applyFont="1" applyFill="1" applyBorder="1" applyAlignment="1" applyProtection="1">
      <alignment horizontal="right" vertical="center" wrapText="1"/>
      <protection locked="0"/>
    </xf>
    <xf numFmtId="4" fontId="19" fillId="10" borderId="6" xfId="42" applyFont="1" applyFill="1" applyBorder="1" applyAlignment="1" applyProtection="1">
      <alignment vertical="center" wrapText="1"/>
      <protection locked="0"/>
    </xf>
    <xf numFmtId="49" fontId="19" fillId="0" borderId="6" xfId="9" applyNumberFormat="1" applyFont="1" applyFill="1" applyBorder="1" applyAlignment="1" applyProtection="1">
      <alignment horizontal="left" vertical="center" wrapText="1"/>
      <protection locked="0"/>
    </xf>
    <xf numFmtId="49" fontId="19" fillId="12" borderId="6" xfId="5" applyNumberFormat="1" applyFont="1" applyFill="1" applyBorder="1" applyAlignment="1" applyProtection="1">
      <alignment vertical="center" wrapText="1"/>
      <protection locked="0"/>
    </xf>
    <xf numFmtId="49" fontId="19" fillId="12" borderId="6" xfId="5" applyNumberFormat="1" applyFont="1" applyFill="1" applyBorder="1" applyAlignment="1" applyProtection="1">
      <alignment vertical="top" wrapText="1"/>
      <protection locked="0"/>
    </xf>
    <xf numFmtId="0" fontId="19" fillId="12" borderId="6" xfId="0" applyFont="1" applyFill="1" applyBorder="1" applyAlignment="1" applyProtection="1">
      <alignment vertical="center" wrapText="1"/>
      <protection locked="0"/>
    </xf>
    <xf numFmtId="0" fontId="19" fillId="0" borderId="6" xfId="0" applyFont="1" applyFill="1" applyBorder="1" applyAlignment="1" applyProtection="1">
      <alignment vertical="center" wrapText="1"/>
      <protection locked="0"/>
    </xf>
    <xf numFmtId="0" fontId="10" fillId="0" borderId="6" xfId="8" applyFont="1" applyFill="1" applyBorder="1" applyAlignment="1" applyProtection="1">
      <alignment vertical="center" wrapText="1"/>
      <protection locked="0"/>
    </xf>
    <xf numFmtId="4" fontId="19" fillId="0" borderId="6" xfId="16" applyFont="1" applyFill="1" applyBorder="1" applyAlignment="1" applyProtection="1">
      <alignment horizontal="center" vertical="center" wrapText="1"/>
      <protection locked="0"/>
    </xf>
    <xf numFmtId="4" fontId="19" fillId="0" borderId="6" xfId="16" applyFont="1" applyFill="1" applyBorder="1" applyAlignment="1" applyProtection="1">
      <alignment horizontal="right" vertical="center" wrapText="1"/>
      <protection locked="0"/>
    </xf>
    <xf numFmtId="4" fontId="19" fillId="10" borderId="9" xfId="42" applyFont="1" applyFill="1" applyBorder="1" applyAlignment="1" applyProtection="1">
      <alignment vertical="center" wrapText="1"/>
      <protection locked="0"/>
    </xf>
    <xf numFmtId="4" fontId="19" fillId="0" borderId="6" xfId="17" applyFont="1" applyFill="1" applyBorder="1" applyAlignment="1" applyProtection="1">
      <alignment horizontal="center" vertical="center" wrapText="1"/>
      <protection locked="0"/>
    </xf>
    <xf numFmtId="4" fontId="24" fillId="0" borderId="6" xfId="11" applyNumberFormat="1" applyFont="1" applyFill="1" applyBorder="1" applyAlignment="1" applyProtection="1">
      <alignment vertical="center" wrapText="1"/>
      <protection locked="0"/>
    </xf>
    <xf numFmtId="4" fontId="19" fillId="10" borderId="6" xfId="28" applyNumberFormat="1" applyFont="1" applyFill="1" applyBorder="1" applyAlignment="1" applyProtection="1">
      <alignment vertical="center" wrapText="1"/>
      <protection locked="0"/>
    </xf>
    <xf numFmtId="4" fontId="19" fillId="10" borderId="6" xfId="37" applyNumberFormat="1" applyFont="1" applyFill="1" applyBorder="1" applyAlignment="1" applyProtection="1">
      <alignment vertical="center" wrapText="1"/>
      <protection locked="0"/>
    </xf>
    <xf numFmtId="49" fontId="11" fillId="0" borderId="0" xfId="8" applyNumberFormat="1" applyFont="1" applyFill="1" applyAlignment="1" applyProtection="1">
      <alignment horizontal="center" vertical="center" wrapText="1"/>
      <protection locked="0"/>
    </xf>
    <xf numFmtId="49" fontId="11" fillId="0" borderId="6" xfId="8" applyNumberFormat="1" applyFont="1" applyFill="1" applyBorder="1" applyAlignment="1" applyProtection="1">
      <alignment horizontal="center" vertical="center" wrapText="1"/>
      <protection locked="0"/>
    </xf>
    <xf numFmtId="0" fontId="11" fillId="0" borderId="6" xfId="8" applyFont="1" applyFill="1" applyBorder="1" applyAlignment="1" applyProtection="1">
      <alignment horizontal="center" vertical="center" wrapText="1"/>
      <protection locked="0"/>
    </xf>
    <xf numFmtId="10" fontId="14" fillId="3" borderId="6" xfId="20" applyNumberFormat="1" applyFont="1" applyFill="1" applyAlignment="1" applyProtection="1">
      <alignment horizontal="center" vertical="center" wrapText="1"/>
    </xf>
    <xf numFmtId="4" fontId="19" fillId="10" borderId="6" xfId="1" applyNumberFormat="1" applyFont="1" applyFill="1" applyBorder="1" applyAlignment="1" applyProtection="1">
      <alignment horizontal="right" vertical="center" wrapText="1"/>
      <protection locked="0"/>
    </xf>
    <xf numFmtId="4" fontId="19" fillId="10" borderId="1" xfId="1" applyNumberFormat="1" applyFont="1" applyFill="1" applyBorder="1" applyAlignment="1" applyProtection="1">
      <alignment horizontal="right" vertical="center" wrapText="1"/>
      <protection locked="0"/>
    </xf>
    <xf numFmtId="4" fontId="19" fillId="10" borderId="14" xfId="1" applyNumberFormat="1" applyFont="1" applyFill="1" applyBorder="1" applyAlignment="1" applyProtection="1">
      <alignment horizontal="right" vertical="center" wrapText="1"/>
      <protection locked="0"/>
    </xf>
    <xf numFmtId="4" fontId="10" fillId="10" borderId="6" xfId="11" applyNumberFormat="1" applyFont="1" applyFill="1" applyBorder="1" applyAlignment="1" applyProtection="1">
      <alignment horizontal="right" vertical="center" wrapText="1"/>
      <protection hidden="1"/>
    </xf>
    <xf numFmtId="4" fontId="10" fillId="3" borderId="5" xfId="11" applyNumberFormat="1" applyFont="1" applyFill="1" applyBorder="1" applyAlignment="1" applyProtection="1">
      <alignment horizontal="right" vertical="center" wrapText="1"/>
      <protection hidden="1"/>
    </xf>
    <xf numFmtId="0" fontId="11" fillId="0" borderId="6" xfId="0" applyFont="1" applyFill="1" applyBorder="1" applyAlignment="1" applyProtection="1">
      <alignment horizontal="right" vertical="center" wrapText="1"/>
      <protection locked="0"/>
    </xf>
    <xf numFmtId="4" fontId="19" fillId="10" borderId="6" xfId="10" applyNumberFormat="1" applyFont="1" applyFill="1" applyBorder="1" applyAlignment="1" applyProtection="1">
      <alignment vertical="center" wrapText="1"/>
      <protection locked="0"/>
    </xf>
    <xf numFmtId="49" fontId="19" fillId="3" borderId="6" xfId="5" applyNumberFormat="1" applyFont="1" applyFill="1" applyBorder="1" applyAlignment="1" applyProtection="1">
      <alignment vertical="center" wrapText="1"/>
    </xf>
    <xf numFmtId="0" fontId="2" fillId="0" borderId="0" xfId="0" applyFont="1" applyFill="1" applyAlignment="1">
      <alignment vertical="center" wrapText="1"/>
    </xf>
    <xf numFmtId="0" fontId="2" fillId="0" borderId="0" xfId="0" applyFont="1" applyAlignment="1">
      <alignment vertical="top" wrapText="1"/>
    </xf>
    <xf numFmtId="0" fontId="10" fillId="16" borderId="6" xfId="0" applyFont="1" applyFill="1" applyBorder="1" applyAlignment="1">
      <alignment vertical="center" wrapText="1"/>
    </xf>
    <xf numFmtId="0" fontId="2" fillId="0" borderId="0" xfId="0" applyFont="1" applyAlignment="1">
      <alignment vertical="center" wrapText="1"/>
    </xf>
    <xf numFmtId="0" fontId="19" fillId="3" borderId="9" xfId="0" applyFont="1" applyFill="1" applyBorder="1" applyAlignment="1">
      <alignment horizontal="left" vertical="center" wrapText="1"/>
    </xf>
    <xf numFmtId="0" fontId="2" fillId="3" borderId="9" xfId="0" applyFont="1" applyFill="1" applyBorder="1"/>
    <xf numFmtId="0" fontId="2" fillId="0" borderId="0" xfId="0" applyFont="1"/>
    <xf numFmtId="0" fontId="19" fillId="3" borderId="9" xfId="0" applyFont="1" applyFill="1" applyBorder="1" applyAlignment="1">
      <alignment vertical="center" wrapText="1"/>
    </xf>
    <xf numFmtId="0" fontId="10" fillId="3" borderId="9" xfId="0" applyFont="1" applyFill="1" applyBorder="1" applyAlignment="1">
      <alignment vertical="center" wrapText="1"/>
    </xf>
    <xf numFmtId="0" fontId="56" fillId="3" borderId="9" xfId="27" applyFont="1" applyFill="1" applyBorder="1" applyAlignment="1">
      <alignment vertical="center" wrapText="1"/>
    </xf>
    <xf numFmtId="0" fontId="86" fillId="3" borderId="9" xfId="0" applyFont="1" applyFill="1" applyBorder="1"/>
    <xf numFmtId="0" fontId="32" fillId="3" borderId="9" xfId="0" applyFont="1" applyFill="1" applyBorder="1"/>
    <xf numFmtId="0" fontId="2" fillId="0" borderId="0" xfId="0" applyFont="1" applyFill="1"/>
    <xf numFmtId="0" fontId="2" fillId="3" borderId="14" xfId="0" applyFont="1" applyFill="1" applyBorder="1"/>
    <xf numFmtId="0" fontId="2" fillId="0" borderId="6" xfId="0" applyFont="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4" fillId="0" borderId="6" xfId="0" applyFont="1" applyFill="1" applyBorder="1" applyAlignment="1" applyProtection="1">
      <alignment horizontal="center" vertical="center" wrapText="1"/>
      <protection locked="0"/>
    </xf>
    <xf numFmtId="0" fontId="24" fillId="0" borderId="7" xfId="0" applyFont="1" applyFill="1" applyBorder="1" applyAlignment="1" applyProtection="1">
      <alignment horizontal="center" vertical="center" wrapText="1"/>
      <protection locked="0"/>
    </xf>
    <xf numFmtId="0" fontId="47" fillId="3" borderId="20" xfId="0" applyFont="1" applyFill="1" applyBorder="1" applyAlignment="1" applyProtection="1">
      <alignment horizontal="right" vertical="center" wrapText="1"/>
    </xf>
    <xf numFmtId="0" fontId="2" fillId="0" borderId="0" xfId="0" applyFont="1" applyAlignment="1" applyProtection="1">
      <alignment vertical="center" wrapText="1"/>
    </xf>
    <xf numFmtId="0" fontId="47" fillId="3" borderId="32" xfId="0" applyFont="1" applyFill="1" applyBorder="1" applyAlignment="1" applyProtection="1">
      <alignment horizontal="right" vertical="center" wrapText="1"/>
    </xf>
    <xf numFmtId="0" fontId="2" fillId="0" borderId="0" xfId="0" applyFont="1" applyFill="1" applyAlignment="1" applyProtection="1">
      <alignment vertical="center" wrapText="1"/>
    </xf>
    <xf numFmtId="49" fontId="19" fillId="3" borderId="5" xfId="11" applyNumberFormat="1" applyFont="1" applyFill="1" applyBorder="1" applyAlignment="1" applyProtection="1">
      <alignment horizontal="right" vertical="center" wrapText="1"/>
    </xf>
    <xf numFmtId="49" fontId="10" fillId="3" borderId="5" xfId="11" applyNumberFormat="1" applyFont="1" applyFill="1" applyBorder="1" applyAlignment="1" applyProtection="1">
      <alignment horizontal="right" vertical="center" wrapText="1"/>
    </xf>
    <xf numFmtId="0" fontId="2" fillId="3" borderId="5" xfId="0" applyFont="1" applyFill="1" applyBorder="1" applyAlignment="1" applyProtection="1">
      <alignment horizontal="center" vertical="center" wrapText="1"/>
    </xf>
    <xf numFmtId="0" fontId="19" fillId="3" borderId="5" xfId="0" applyFont="1" applyFill="1" applyBorder="1" applyAlignment="1" applyProtection="1">
      <alignment vertical="center" wrapText="1"/>
    </xf>
    <xf numFmtId="0" fontId="24" fillId="3" borderId="6" xfId="0" applyFont="1" applyFill="1" applyBorder="1" applyAlignment="1" applyProtection="1">
      <alignment horizontal="center" vertical="center" wrapText="1"/>
    </xf>
    <xf numFmtId="0" fontId="2" fillId="3" borderId="6" xfId="0" applyFont="1" applyFill="1" applyBorder="1" applyAlignment="1" applyProtection="1">
      <alignment horizontal="right" vertical="center" wrapText="1"/>
    </xf>
    <xf numFmtId="0" fontId="2" fillId="3" borderId="5" xfId="0" applyFont="1" applyFill="1" applyBorder="1" applyAlignment="1" applyProtection="1">
      <alignment vertical="center" wrapText="1"/>
    </xf>
    <xf numFmtId="0" fontId="24" fillId="3" borderId="7" xfId="0" applyFont="1" applyFill="1" applyBorder="1" applyAlignment="1" applyProtection="1">
      <alignment horizontal="center" vertical="center" wrapText="1"/>
    </xf>
    <xf numFmtId="0" fontId="2" fillId="3" borderId="5" xfId="0" applyFont="1" applyFill="1" applyBorder="1" applyAlignment="1" applyProtection="1">
      <alignment horizontal="right" vertical="center" wrapText="1"/>
    </xf>
    <xf numFmtId="0" fontId="24" fillId="3" borderId="6" xfId="0" applyFont="1" applyFill="1" applyBorder="1" applyAlignment="1" applyProtection="1">
      <alignment horizontal="left" vertical="center" wrapText="1"/>
    </xf>
    <xf numFmtId="0" fontId="2" fillId="0" borderId="14"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49" fontId="38" fillId="3" borderId="6" xfId="0" applyNumberFormat="1" applyFont="1" applyFill="1" applyBorder="1" applyAlignment="1" applyProtection="1">
      <alignment horizontal="right" vertical="center"/>
    </xf>
    <xf numFmtId="49" fontId="7" fillId="0" borderId="6" xfId="0" applyNumberFormat="1" applyFont="1" applyFill="1" applyBorder="1" applyAlignment="1" applyProtection="1">
      <alignment horizontal="center" vertical="center"/>
      <protection locked="0"/>
    </xf>
    <xf numFmtId="0" fontId="7" fillId="0" borderId="6" xfId="11" applyNumberFormat="1" applyFont="1" applyFill="1" applyBorder="1" applyAlignment="1" applyProtection="1">
      <alignment horizontal="center" wrapText="1"/>
      <protection locked="0"/>
    </xf>
    <xf numFmtId="49" fontId="7" fillId="0" borderId="6" xfId="11" applyNumberFormat="1" applyFont="1" applyFill="1" applyBorder="1" applyAlignment="1" applyProtection="1">
      <alignment horizontal="center" vertical="center"/>
      <protection locked="0"/>
    </xf>
    <xf numFmtId="0" fontId="10" fillId="3" borderId="14" xfId="3" applyFont="1" applyFill="1" applyBorder="1" applyAlignment="1" applyProtection="1">
      <alignment horizontal="center" vertical="center"/>
    </xf>
    <xf numFmtId="49" fontId="19" fillId="0" borderId="6" xfId="0" applyNumberFormat="1" applyFont="1" applyFill="1" applyBorder="1" applyAlignment="1" applyProtection="1">
      <alignment horizontal="left" vertical="top" wrapText="1"/>
      <protection locked="0"/>
    </xf>
    <xf numFmtId="49" fontId="2" fillId="16" borderId="6" xfId="9" applyNumberFormat="1" applyFont="1" applyFill="1" applyBorder="1" applyAlignment="1" applyProtection="1">
      <alignment vertical="center" wrapText="1"/>
      <protection locked="0"/>
    </xf>
    <xf numFmtId="49" fontId="19" fillId="0" borderId="6" xfId="5" applyNumberFormat="1" applyFont="1" applyFill="1" applyBorder="1" applyAlignment="1" applyProtection="1">
      <alignment vertical="center" wrapText="1"/>
      <protection locked="0"/>
    </xf>
    <xf numFmtId="167" fontId="19" fillId="3" borderId="6" xfId="5" applyNumberFormat="1" applyFont="1" applyFill="1" applyBorder="1" applyAlignment="1" applyProtection="1">
      <alignment vertical="center" wrapText="1"/>
    </xf>
    <xf numFmtId="2" fontId="19" fillId="3" borderId="6" xfId="5" applyNumberFormat="1" applyFont="1" applyFill="1" applyBorder="1" applyAlignment="1" applyProtection="1">
      <alignment vertical="center" wrapText="1"/>
    </xf>
    <xf numFmtId="10" fontId="24" fillId="0" borderId="6" xfId="2" applyNumberFormat="1" applyFont="1" applyFill="1" applyBorder="1" applyAlignment="1" applyProtection="1">
      <alignment horizontal="center" vertical="center" wrapText="1"/>
      <protection locked="0"/>
    </xf>
    <xf numFmtId="4" fontId="10" fillId="3" borderId="6" xfId="14" applyFont="1" applyFill="1" applyBorder="1" applyAlignment="1" applyProtection="1">
      <alignment horizontal="center" vertical="center" wrapText="1"/>
    </xf>
    <xf numFmtId="0" fontId="2" fillId="3" borderId="9" xfId="0" applyFont="1" applyFill="1" applyBorder="1" applyAlignment="1">
      <alignment vertical="top" wrapText="1"/>
    </xf>
    <xf numFmtId="0" fontId="48" fillId="3" borderId="9" xfId="27" applyFill="1" applyBorder="1" applyAlignment="1">
      <alignment vertical="top" wrapText="1"/>
    </xf>
    <xf numFmtId="0" fontId="10" fillId="14" borderId="1" xfId="0" applyFont="1" applyFill="1" applyBorder="1" applyAlignment="1">
      <alignment vertical="top" wrapText="1"/>
    </xf>
    <xf numFmtId="0" fontId="19" fillId="14" borderId="9" xfId="0" applyFont="1" applyFill="1" applyBorder="1"/>
    <xf numFmtId="0" fontId="93" fillId="14" borderId="9" xfId="0" applyFont="1" applyFill="1" applyBorder="1" applyAlignment="1">
      <alignment horizontal="left" vertical="center" indent="4"/>
    </xf>
    <xf numFmtId="0" fontId="93" fillId="14" borderId="14" xfId="0" applyFont="1" applyFill="1" applyBorder="1" applyAlignment="1">
      <alignment horizontal="left" vertical="center" wrapText="1" indent="4"/>
    </xf>
    <xf numFmtId="0" fontId="10" fillId="0" borderId="0" xfId="4" applyFont="1" applyFill="1" applyBorder="1" applyAlignment="1" applyProtection="1">
      <alignment vertical="center" wrapText="1"/>
      <protection hidden="1"/>
    </xf>
    <xf numFmtId="0" fontId="58" fillId="3" borderId="10" xfId="4" applyFont="1" applyFill="1" applyBorder="1" applyAlignment="1" applyProtection="1">
      <alignment horizontal="left" vertical="center" wrapText="1"/>
      <protection hidden="1"/>
    </xf>
    <xf numFmtId="0" fontId="19" fillId="3" borderId="1" xfId="4" applyFont="1" applyFill="1" applyBorder="1" applyAlignment="1" applyProtection="1">
      <alignment vertical="center" wrapText="1"/>
      <protection hidden="1"/>
    </xf>
    <xf numFmtId="3" fontId="10" fillId="15" borderId="12" xfId="0" applyNumberFormat="1" applyFont="1" applyFill="1" applyBorder="1" applyAlignment="1" applyProtection="1">
      <alignment horizontal="center" vertical="center"/>
      <protection hidden="1"/>
    </xf>
    <xf numFmtId="3" fontId="10" fillId="15" borderId="7" xfId="0" applyNumberFormat="1" applyFont="1" applyFill="1" applyBorder="1" applyAlignment="1" applyProtection="1">
      <alignment horizontal="center" vertical="center"/>
      <protection hidden="1"/>
    </xf>
    <xf numFmtId="0" fontId="24" fillId="15" borderId="1" xfId="0" applyFont="1" applyFill="1" applyBorder="1" applyAlignment="1" applyProtection="1">
      <alignment horizontal="center" vertical="center"/>
      <protection hidden="1"/>
    </xf>
    <xf numFmtId="0" fontId="19" fillId="15" borderId="9" xfId="0" applyFont="1" applyFill="1" applyBorder="1" applyAlignment="1" applyProtection="1">
      <alignment horizontal="left" vertical="center"/>
      <protection hidden="1"/>
    </xf>
    <xf numFmtId="3" fontId="10" fillId="15" borderId="0" xfId="0" applyNumberFormat="1" applyFont="1" applyFill="1" applyBorder="1" applyAlignment="1" applyProtection="1">
      <alignment horizontal="center" vertical="center"/>
      <protection hidden="1"/>
    </xf>
    <xf numFmtId="3" fontId="10" fillId="15" borderId="8" xfId="0" applyNumberFormat="1" applyFont="1" applyFill="1" applyBorder="1" applyAlignment="1" applyProtection="1">
      <alignment horizontal="center" vertical="center"/>
      <protection hidden="1"/>
    </xf>
    <xf numFmtId="0" fontId="19" fillId="15" borderId="14" xfId="0" applyFont="1" applyFill="1" applyBorder="1" applyAlignment="1" applyProtection="1">
      <alignment horizontal="left" vertical="center"/>
      <protection hidden="1"/>
    </xf>
    <xf numFmtId="3" fontId="10" fillId="15" borderId="11" xfId="0" applyNumberFormat="1" applyFont="1" applyFill="1" applyBorder="1" applyAlignment="1" applyProtection="1">
      <alignment horizontal="center" vertical="center"/>
      <protection hidden="1"/>
    </xf>
    <xf numFmtId="3" fontId="10" fillId="15" borderId="13" xfId="0" applyNumberFormat="1" applyFont="1" applyFill="1" applyBorder="1" applyAlignment="1" applyProtection="1">
      <alignment horizontal="center" vertical="center"/>
      <protection hidden="1"/>
    </xf>
    <xf numFmtId="0" fontId="19" fillId="15" borderId="9" xfId="0" applyFont="1" applyFill="1" applyBorder="1" applyAlignment="1" applyProtection="1">
      <alignment horizontal="center" vertical="center"/>
      <protection hidden="1"/>
    </xf>
    <xf numFmtId="9" fontId="10" fillId="3" borderId="12" xfId="4" applyNumberFormat="1" applyFont="1" applyFill="1" applyBorder="1" applyAlignment="1" applyProtection="1">
      <alignment horizontal="right" vertical="center" wrapText="1"/>
      <protection hidden="1"/>
    </xf>
    <xf numFmtId="0" fontId="10" fillId="3" borderId="12" xfId="4" applyNumberFormat="1" applyFont="1" applyFill="1" applyBorder="1" applyAlignment="1" applyProtection="1">
      <alignment horizontal="right" vertical="center" wrapText="1"/>
      <protection hidden="1"/>
    </xf>
    <xf numFmtId="0" fontId="10" fillId="3" borderId="7" xfId="4" applyNumberFormat="1" applyFont="1" applyFill="1" applyBorder="1" applyAlignment="1" applyProtection="1">
      <alignment vertical="center"/>
      <protection hidden="1"/>
    </xf>
    <xf numFmtId="3" fontId="19" fillId="3" borderId="2" xfId="4" applyNumberFormat="1" applyFont="1" applyFill="1" applyBorder="1" applyAlignment="1" applyProtection="1">
      <alignment horizontal="right" vertical="center"/>
      <protection hidden="1"/>
    </xf>
    <xf numFmtId="168" fontId="19" fillId="3" borderId="3" xfId="4" applyNumberFormat="1" applyFont="1" applyFill="1" applyBorder="1" applyAlignment="1" applyProtection="1">
      <alignment horizontal="right" vertical="center"/>
      <protection hidden="1"/>
    </xf>
    <xf numFmtId="3" fontId="19" fillId="3" borderId="3" xfId="4" applyNumberFormat="1" applyFont="1" applyFill="1" applyBorder="1" applyAlignment="1" applyProtection="1">
      <alignment horizontal="right" vertical="center"/>
      <protection hidden="1"/>
    </xf>
    <xf numFmtId="0" fontId="10" fillId="3" borderId="4" xfId="4" applyNumberFormat="1" applyFont="1" applyFill="1" applyBorder="1" applyAlignment="1" applyProtection="1">
      <alignment vertical="center"/>
      <protection hidden="1"/>
    </xf>
    <xf numFmtId="3" fontId="19" fillId="3" borderId="10" xfId="4" applyNumberFormat="1" applyFont="1" applyFill="1" applyBorder="1" applyAlignment="1" applyProtection="1">
      <alignment horizontal="right" vertical="center"/>
      <protection hidden="1"/>
    </xf>
    <xf numFmtId="168" fontId="19" fillId="3" borderId="0" xfId="4" applyNumberFormat="1" applyFont="1" applyFill="1" applyBorder="1" applyAlignment="1" applyProtection="1">
      <alignment horizontal="right" vertical="center"/>
      <protection hidden="1"/>
    </xf>
    <xf numFmtId="3" fontId="19" fillId="3" borderId="0" xfId="4" applyNumberFormat="1" applyFont="1" applyFill="1" applyBorder="1" applyAlignment="1" applyProtection="1">
      <alignment horizontal="right" vertical="center"/>
      <protection hidden="1"/>
    </xf>
    <xf numFmtId="0" fontId="10" fillId="3" borderId="8" xfId="4" applyNumberFormat="1" applyFont="1" applyFill="1" applyBorder="1" applyAlignment="1" applyProtection="1">
      <alignment vertical="center"/>
      <protection hidden="1"/>
    </xf>
    <xf numFmtId="0" fontId="10" fillId="3" borderId="12" xfId="4" applyFont="1" applyFill="1" applyBorder="1" applyAlignment="1" applyProtection="1">
      <alignment vertical="center" wrapText="1"/>
      <protection hidden="1"/>
    </xf>
    <xf numFmtId="0" fontId="10" fillId="3" borderId="7" xfId="4" applyFont="1" applyFill="1" applyBorder="1" applyAlignment="1" applyProtection="1">
      <alignment vertical="center" wrapText="1"/>
      <protection hidden="1"/>
    </xf>
    <xf numFmtId="0" fontId="10" fillId="3" borderId="11" xfId="4" applyFont="1" applyFill="1" applyBorder="1" applyAlignment="1" applyProtection="1">
      <alignment vertical="center" wrapText="1"/>
      <protection hidden="1"/>
    </xf>
    <xf numFmtId="0" fontId="10" fillId="3" borderId="13" xfId="4" applyFont="1" applyFill="1" applyBorder="1" applyAlignment="1" applyProtection="1">
      <alignment vertical="center" wrapText="1"/>
      <protection hidden="1"/>
    </xf>
    <xf numFmtId="49" fontId="15" fillId="0" borderId="6" xfId="23" applyNumberFormat="1" applyFont="1" applyFill="1" applyBorder="1" applyAlignment="1" applyProtection="1">
      <alignment vertical="center" wrapText="1"/>
      <protection locked="0"/>
    </xf>
    <xf numFmtId="0" fontId="19" fillId="0" borderId="6" xfId="0" applyFont="1" applyBorder="1" applyAlignment="1" applyProtection="1">
      <alignment wrapText="1"/>
      <protection locked="0"/>
    </xf>
    <xf numFmtId="0" fontId="19" fillId="0" borderId="6" xfId="0" applyFont="1" applyBorder="1" applyProtection="1">
      <protection locked="0"/>
    </xf>
    <xf numFmtId="49" fontId="20" fillId="12" borderId="6" xfId="27" applyNumberFormat="1" applyFont="1" applyFill="1" applyBorder="1" applyAlignment="1" applyProtection="1">
      <alignment horizontal="left" vertical="center" wrapText="1"/>
      <protection locked="0"/>
    </xf>
    <xf numFmtId="172" fontId="7" fillId="0" borderId="6" xfId="11" applyNumberFormat="1" applyFont="1" applyFill="1" applyBorder="1" applyAlignment="1" applyProtection="1">
      <alignment horizontal="center" vertical="center" wrapText="1"/>
      <protection locked="0"/>
    </xf>
    <xf numFmtId="4" fontId="32" fillId="3" borderId="6" xfId="11" applyNumberFormat="1" applyFont="1" applyFill="1" applyBorder="1" applyAlignment="1" applyProtection="1">
      <alignment vertical="center"/>
    </xf>
    <xf numFmtId="49" fontId="19" fillId="3" borderId="6" xfId="5" applyNumberFormat="1" applyFont="1" applyFill="1" applyBorder="1" applyAlignment="1" applyProtection="1">
      <alignment vertical="center" wrapText="1"/>
    </xf>
    <xf numFmtId="49" fontId="19" fillId="0" borderId="7" xfId="9" applyNumberFormat="1" applyFont="1" applyFill="1" applyBorder="1" applyAlignment="1" applyProtection="1">
      <alignment vertical="center" wrapText="1"/>
      <protection locked="0"/>
    </xf>
    <xf numFmtId="3" fontId="19" fillId="0" borderId="6" xfId="38" applyFont="1" applyFill="1" applyBorder="1" applyAlignment="1" applyProtection="1">
      <alignment horizontal="center" vertical="center" wrapText="1"/>
      <protection locked="0"/>
    </xf>
    <xf numFmtId="4" fontId="10" fillId="10" borderId="6" xfId="8" applyNumberFormat="1" applyFont="1" applyFill="1" applyBorder="1" applyAlignment="1" applyProtection="1">
      <alignment vertical="center" wrapText="1"/>
    </xf>
    <xf numFmtId="1" fontId="11" fillId="10" borderId="6" xfId="20" applyNumberFormat="1" applyFont="1" applyFill="1" applyBorder="1" applyAlignment="1" applyProtection="1">
      <alignment horizontal="center" vertical="center" wrapText="1"/>
    </xf>
    <xf numFmtId="4" fontId="10" fillId="10" borderId="6" xfId="0" applyNumberFormat="1" applyFont="1" applyFill="1" applyBorder="1" applyAlignment="1" applyProtection="1">
      <alignment vertical="center"/>
    </xf>
    <xf numFmtId="4" fontId="19" fillId="3" borderId="11" xfId="11" applyNumberFormat="1" applyFont="1" applyFill="1" applyBorder="1" applyAlignment="1" applyProtection="1">
      <alignment horizontal="center" vertical="center" wrapText="1"/>
      <protection hidden="1"/>
    </xf>
    <xf numFmtId="4" fontId="72" fillId="3" borderId="5" xfId="11" applyNumberFormat="1" applyFont="1" applyFill="1" applyBorder="1" applyAlignment="1" applyProtection="1">
      <alignment horizontal="center" vertical="center" wrapText="1"/>
      <protection hidden="1"/>
    </xf>
    <xf numFmtId="49" fontId="35" fillId="3" borderId="12" xfId="11" applyNumberFormat="1" applyFont="1" applyFill="1" applyBorder="1" applyAlignment="1" applyProtection="1">
      <alignment horizontal="center" vertical="center" wrapText="1"/>
      <protection hidden="1"/>
    </xf>
    <xf numFmtId="0" fontId="34" fillId="22" borderId="6" xfId="0" applyFont="1" applyFill="1" applyBorder="1" applyAlignment="1" applyProtection="1">
      <alignment horizontal="left" vertical="center" wrapText="1"/>
    </xf>
    <xf numFmtId="0" fontId="56" fillId="3" borderId="9" xfId="27" applyFont="1" applyFill="1" applyBorder="1" applyAlignment="1" applyProtection="1">
      <alignment vertical="center" wrapText="1"/>
    </xf>
    <xf numFmtId="4" fontId="19" fillId="12" borderId="15" xfId="11" applyNumberFormat="1" applyFont="1" applyFill="1" applyBorder="1" applyAlignment="1" applyProtection="1">
      <alignment horizontal="right" vertical="center"/>
    </xf>
    <xf numFmtId="0" fontId="19" fillId="3" borderId="1" xfId="5" applyNumberFormat="1" applyFont="1" applyFill="1" applyBorder="1" applyAlignment="1" applyProtection="1">
      <alignment vertical="center" wrapText="1"/>
    </xf>
    <xf numFmtId="0" fontId="16" fillId="3" borderId="6" xfId="5" applyNumberFormat="1" applyFont="1" applyFill="1" applyBorder="1" applyAlignment="1" applyProtection="1">
      <alignment vertical="center"/>
    </xf>
    <xf numFmtId="2" fontId="6" fillId="23" borderId="6" xfId="9" applyNumberFormat="1" applyFont="1" applyFill="1" applyBorder="1" applyAlignment="1" applyProtection="1">
      <alignment horizontal="center" vertical="center" wrapText="1"/>
    </xf>
    <xf numFmtId="3" fontId="6" fillId="23" borderId="6" xfId="15" applyNumberFormat="1" applyFont="1" applyFill="1" applyBorder="1" applyAlignment="1" applyProtection="1">
      <alignment horizontal="right" vertical="center" wrapText="1"/>
    </xf>
    <xf numFmtId="4" fontId="6" fillId="3" borderId="6" xfId="16" applyNumberFormat="1" applyFont="1" applyFill="1" applyBorder="1" applyAlignment="1" applyProtection="1">
      <alignment horizontal="right" vertical="center" wrapText="1"/>
    </xf>
    <xf numFmtId="4" fontId="6" fillId="10" borderId="6" xfId="16" applyNumberFormat="1" applyFont="1" applyFill="1" applyBorder="1" applyAlignment="1" applyProtection="1">
      <alignment horizontal="right" vertical="center" wrapText="1"/>
    </xf>
    <xf numFmtId="4" fontId="19" fillId="0" borderId="0" xfId="10" applyNumberFormat="1" applyFont="1" applyAlignment="1" applyProtection="1">
      <alignment vertical="center" wrapText="1"/>
    </xf>
    <xf numFmtId="4" fontId="7" fillId="23" borderId="6" xfId="10" applyNumberFormat="1" applyFont="1" applyFill="1" applyBorder="1" applyAlignment="1" applyProtection="1">
      <alignment vertical="center" wrapText="1"/>
    </xf>
    <xf numFmtId="1" fontId="16" fillId="3" borderId="2" xfId="18" applyNumberFormat="1" applyFont="1" applyFill="1" applyBorder="1" applyAlignment="1" applyProtection="1">
      <alignment horizontal="center" vertical="center" wrapText="1"/>
    </xf>
    <xf numFmtId="1" fontId="7" fillId="3" borderId="7" xfId="18" applyNumberFormat="1" applyFont="1" applyFill="1" applyBorder="1" applyAlignment="1" applyProtection="1">
      <alignment horizontal="center" vertical="center" wrapText="1"/>
    </xf>
    <xf numFmtId="4" fontId="7" fillId="23" borderId="6" xfId="0" applyNumberFormat="1" applyFont="1" applyFill="1" applyBorder="1" applyAlignment="1" applyProtection="1">
      <alignment vertical="center" wrapText="1"/>
    </xf>
    <xf numFmtId="3" fontId="10" fillId="16" borderId="6" xfId="0" applyNumberFormat="1" applyFont="1" applyFill="1" applyBorder="1" applyAlignment="1" applyProtection="1">
      <alignment vertical="center" wrapText="1"/>
    </xf>
    <xf numFmtId="4" fontId="10" fillId="23" borderId="6" xfId="0" applyNumberFormat="1" applyFont="1" applyFill="1" applyBorder="1" applyAlignment="1" applyProtection="1">
      <alignment vertical="center" wrapText="1"/>
    </xf>
    <xf numFmtId="3" fontId="10" fillId="3" borderId="0" xfId="0" applyNumberFormat="1" applyFont="1" applyFill="1" applyBorder="1" applyAlignment="1" applyProtection="1">
      <alignment vertical="center" wrapText="1"/>
    </xf>
    <xf numFmtId="0" fontId="56" fillId="3" borderId="9" xfId="27" applyFont="1" applyFill="1" applyBorder="1" applyAlignment="1" applyProtection="1">
      <alignment vertical="top" wrapText="1"/>
    </xf>
    <xf numFmtId="49" fontId="10" fillId="12" borderId="6" xfId="23" applyNumberFormat="1" applyFont="1" applyFill="1" applyBorder="1" applyAlignment="1" applyProtection="1">
      <alignment vertical="center" wrapText="1"/>
    </xf>
    <xf numFmtId="0" fontId="2" fillId="0" borderId="6" xfId="0" applyFont="1" applyBorder="1" applyAlignment="1" applyProtection="1">
      <alignment vertical="center" wrapText="1"/>
    </xf>
    <xf numFmtId="0" fontId="11" fillId="0" borderId="14" xfId="0" applyFont="1" applyFill="1" applyBorder="1" applyAlignment="1" applyProtection="1">
      <alignment horizontal="right" vertical="center" wrapText="1"/>
    </xf>
    <xf numFmtId="0" fontId="7" fillId="0" borderId="6" xfId="0" applyNumberFormat="1" applyFont="1" applyFill="1" applyBorder="1" applyAlignment="1" applyProtection="1">
      <alignment horizontal="center" vertical="center"/>
      <protection locked="0"/>
    </xf>
    <xf numFmtId="10" fontId="19" fillId="12" borderId="14" xfId="11" applyNumberFormat="1" applyFont="1" applyFill="1" applyBorder="1" applyAlignment="1" applyProtection="1">
      <alignment horizontal="center" vertical="center"/>
      <protection locked="0"/>
    </xf>
    <xf numFmtId="49" fontId="16" fillId="3" borderId="6" xfId="5" applyNumberFormat="1" applyFont="1" applyFill="1" applyBorder="1" applyAlignment="1" applyProtection="1">
      <alignment vertical="center"/>
    </xf>
    <xf numFmtId="49" fontId="16" fillId="3" borderId="6" xfId="9" applyNumberFormat="1" applyFont="1" applyFill="1" applyBorder="1" applyAlignment="1" applyProtection="1">
      <alignment vertical="center"/>
    </xf>
    <xf numFmtId="0" fontId="95" fillId="3" borderId="6" xfId="4" applyFont="1" applyFill="1" applyBorder="1" applyAlignment="1" applyProtection="1">
      <alignment vertical="center" wrapText="1"/>
      <protection hidden="1"/>
    </xf>
    <xf numFmtId="0" fontId="95" fillId="3" borderId="6" xfId="4" applyFont="1" applyFill="1" applyBorder="1" applyAlignment="1" applyProtection="1">
      <alignment horizontal="center" vertical="center" wrapText="1"/>
      <protection hidden="1"/>
    </xf>
    <xf numFmtId="0" fontId="95" fillId="25" borderId="6" xfId="4" applyFont="1" applyFill="1" applyBorder="1" applyAlignment="1" applyProtection="1">
      <alignment vertical="center" wrapText="1"/>
      <protection hidden="1"/>
    </xf>
    <xf numFmtId="4" fontId="95" fillId="25" borderId="6" xfId="4" applyNumberFormat="1" applyFont="1" applyFill="1" applyBorder="1" applyAlignment="1" applyProtection="1">
      <alignment vertical="center" wrapText="1"/>
      <protection locked="0"/>
    </xf>
    <xf numFmtId="0" fontId="10" fillId="3" borderId="3" xfId="4" applyNumberFormat="1" applyFont="1" applyFill="1" applyBorder="1" applyAlignment="1" applyProtection="1">
      <alignment vertical="center"/>
      <protection hidden="1"/>
    </xf>
    <xf numFmtId="0" fontId="31" fillId="16" borderId="6" xfId="0" applyFont="1" applyFill="1" applyBorder="1" applyAlignment="1">
      <alignment vertical="center" wrapText="1"/>
    </xf>
    <xf numFmtId="0" fontId="47" fillId="3" borderId="6" xfId="0" applyFont="1" applyFill="1" applyBorder="1" applyAlignment="1">
      <alignment horizontal="right" vertical="center" wrapText="1"/>
    </xf>
    <xf numFmtId="0" fontId="31" fillId="3" borderId="6" xfId="0" applyFont="1" applyFill="1" applyBorder="1" applyAlignment="1">
      <alignment vertical="center" wrapText="1"/>
    </xf>
    <xf numFmtId="0" fontId="47" fillId="0" borderId="6" xfId="0" applyFont="1" applyFill="1" applyBorder="1" applyAlignment="1">
      <alignment horizontal="right" vertical="center" wrapText="1"/>
    </xf>
    <xf numFmtId="0" fontId="10" fillId="3" borderId="6" xfId="0" applyFont="1" applyFill="1" applyBorder="1" applyAlignment="1">
      <alignment horizontal="right" vertical="center" wrapText="1"/>
    </xf>
    <xf numFmtId="0" fontId="11" fillId="0" borderId="6" xfId="0" applyFont="1" applyFill="1" applyBorder="1" applyAlignment="1">
      <alignment horizontal="right" vertical="center" wrapText="1"/>
    </xf>
    <xf numFmtId="49" fontId="10" fillId="3" borderId="6" xfId="11" applyNumberFormat="1" applyFont="1" applyFill="1" applyBorder="1" applyAlignment="1" applyProtection="1">
      <alignment horizontal="right" vertical="center" wrapText="1"/>
      <protection hidden="1"/>
    </xf>
    <xf numFmtId="49" fontId="19" fillId="3" borderId="6" xfId="11" applyNumberFormat="1" applyFont="1" applyFill="1" applyBorder="1" applyAlignment="1" applyProtection="1">
      <alignment horizontal="right" vertical="center" wrapText="1"/>
      <protection hidden="1"/>
    </xf>
    <xf numFmtId="0" fontId="19" fillId="3" borderId="6" xfId="0" applyFont="1" applyFill="1" applyBorder="1" applyAlignment="1">
      <alignment horizontal="right" vertical="center" wrapText="1"/>
    </xf>
    <xf numFmtId="0" fontId="2" fillId="0" borderId="6" xfId="0" applyFont="1" applyBorder="1" applyAlignment="1">
      <alignment vertical="center" wrapText="1"/>
    </xf>
    <xf numFmtId="0" fontId="2" fillId="3" borderId="6" xfId="0" applyFont="1" applyFill="1" applyBorder="1" applyAlignment="1">
      <alignment horizontal="right" vertical="center" wrapText="1"/>
    </xf>
    <xf numFmtId="0" fontId="2" fillId="0" borderId="6" xfId="0" applyFont="1" applyFill="1" applyBorder="1" applyAlignment="1">
      <alignment vertical="center" wrapText="1"/>
    </xf>
    <xf numFmtId="0" fontId="34" fillId="3" borderId="6" xfId="0" applyFont="1" applyFill="1" applyBorder="1" applyAlignment="1">
      <alignment horizontal="right" vertical="center" wrapText="1"/>
    </xf>
    <xf numFmtId="0" fontId="2" fillId="3" borderId="5" xfId="0" applyFont="1" applyFill="1" applyBorder="1" applyAlignment="1">
      <alignment horizontal="right" vertical="center" wrapText="1"/>
    </xf>
    <xf numFmtId="0" fontId="10" fillId="3" borderId="14" xfId="0" applyFont="1" applyFill="1" applyBorder="1" applyAlignment="1" applyProtection="1">
      <alignment horizontal="right" vertical="center" wrapText="1"/>
      <protection hidden="1"/>
    </xf>
    <xf numFmtId="0" fontId="19" fillId="0" borderId="0" xfId="0" applyFont="1" applyFill="1" applyAlignment="1">
      <alignment vertical="center" wrapText="1"/>
    </xf>
    <xf numFmtId="0" fontId="33" fillId="3" borderId="12" xfId="0" applyFont="1" applyFill="1" applyBorder="1" applyAlignment="1" applyProtection="1">
      <alignment horizontal="center" vertical="center" wrapText="1"/>
    </xf>
    <xf numFmtId="0" fontId="33" fillId="3" borderId="7" xfId="0" applyFont="1" applyFill="1" applyBorder="1" applyAlignment="1" applyProtection="1">
      <alignment horizontal="center" vertical="center" wrapText="1"/>
    </xf>
    <xf numFmtId="4" fontId="96" fillId="26" borderId="34" xfId="46" applyNumberFormat="1" applyFont="1" applyBorder="1" applyAlignment="1" applyProtection="1">
      <alignment horizontal="center" vertical="center"/>
    </xf>
    <xf numFmtId="4" fontId="96" fillId="26" borderId="35" xfId="46" applyNumberFormat="1" applyFont="1" applyBorder="1" applyAlignment="1" applyProtection="1">
      <alignment horizontal="center" vertical="center"/>
    </xf>
    <xf numFmtId="4" fontId="96" fillId="26" borderId="36" xfId="46" applyNumberFormat="1" applyFont="1" applyBorder="1" applyAlignment="1" applyProtection="1">
      <alignment horizontal="center" vertical="center"/>
    </xf>
    <xf numFmtId="4" fontId="99" fillId="26" borderId="37" xfId="46" applyNumberFormat="1" applyFont="1" applyBorder="1" applyAlignment="1" applyProtection="1">
      <alignment horizontal="center" vertical="center" wrapText="1"/>
    </xf>
    <xf numFmtId="4" fontId="99" fillId="26" borderId="33" xfId="46" applyNumberFormat="1" applyFont="1" applyBorder="1" applyAlignment="1" applyProtection="1">
      <alignment horizontal="center" vertical="center" wrapText="1"/>
    </xf>
    <xf numFmtId="4" fontId="99" fillId="26" borderId="38" xfId="46" applyNumberFormat="1" applyFont="1" applyBorder="1" applyAlignment="1" applyProtection="1">
      <alignment horizontal="center" vertical="center" wrapText="1"/>
    </xf>
    <xf numFmtId="4" fontId="20" fillId="0" borderId="37" xfId="46" applyNumberFormat="1" applyFont="1" applyFill="1" applyBorder="1" applyAlignment="1" applyProtection="1">
      <alignment horizontal="left" vertical="center"/>
      <protection locked="0"/>
    </xf>
    <xf numFmtId="4" fontId="20" fillId="0" borderId="33" xfId="46" applyNumberFormat="1" applyFont="1" applyFill="1" applyBorder="1" applyAlignment="1" applyProtection="1">
      <alignment horizontal="left" vertical="center"/>
      <protection locked="0"/>
    </xf>
    <xf numFmtId="4" fontId="20" fillId="0" borderId="38" xfId="46" applyNumberFormat="1" applyFont="1" applyFill="1" applyBorder="1" applyAlignment="1" applyProtection="1">
      <alignment horizontal="left" vertical="center"/>
      <protection locked="0"/>
    </xf>
    <xf numFmtId="4" fontId="99" fillId="26" borderId="39" xfId="46" applyNumberFormat="1" applyFont="1" applyBorder="1" applyAlignment="1" applyProtection="1">
      <alignment horizontal="center" vertical="center" wrapText="1"/>
    </xf>
    <xf numFmtId="4" fontId="99" fillId="26" borderId="40" xfId="46" applyNumberFormat="1" applyFont="1" applyBorder="1" applyAlignment="1" applyProtection="1">
      <alignment horizontal="center" vertical="center" wrapText="1"/>
    </xf>
    <xf numFmtId="4" fontId="99" fillId="26" borderId="41" xfId="46" applyNumberFormat="1" applyFont="1" applyBorder="1" applyAlignment="1" applyProtection="1">
      <alignment horizontal="center" vertical="center" wrapText="1"/>
    </xf>
    <xf numFmtId="4" fontId="19" fillId="0" borderId="42" xfId="0" applyNumberFormat="1" applyFont="1" applyBorder="1" applyAlignment="1" applyProtection="1">
      <alignment horizontal="center" vertical="center" wrapText="1"/>
    </xf>
    <xf numFmtId="4" fontId="19" fillId="0" borderId="43" xfId="0" applyNumberFormat="1" applyFont="1" applyBorder="1" applyAlignment="1" applyProtection="1">
      <alignment horizontal="center" vertical="center" wrapText="1"/>
    </xf>
    <xf numFmtId="4" fontId="19" fillId="0" borderId="44" xfId="0" applyNumberFormat="1" applyFont="1" applyBorder="1" applyAlignment="1" applyProtection="1">
      <alignment horizontal="center" vertical="center" wrapText="1"/>
    </xf>
    <xf numFmtId="0" fontId="96" fillId="0" borderId="0" xfId="0" applyFont="1" applyAlignment="1" applyProtection="1">
      <alignment horizontal="left" vertical="center" wrapText="1"/>
    </xf>
    <xf numFmtId="49" fontId="16" fillId="3" borderId="5" xfId="0" applyNumberFormat="1" applyFont="1" applyFill="1" applyBorder="1" applyAlignment="1" applyProtection="1">
      <alignment horizontal="center" vertical="center"/>
    </xf>
    <xf numFmtId="49" fontId="16" fillId="3" borderId="7" xfId="0" applyNumberFormat="1" applyFont="1" applyFill="1" applyBorder="1" applyAlignment="1" applyProtection="1">
      <alignment horizontal="center" vertical="center"/>
    </xf>
    <xf numFmtId="0" fontId="19" fillId="3" borderId="2" xfId="3" applyFont="1" applyFill="1" applyBorder="1" applyAlignment="1" applyProtection="1">
      <alignment horizontal="center" vertical="center" wrapText="1"/>
    </xf>
    <xf numFmtId="0" fontId="19" fillId="3" borderId="4"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0" fontId="19" fillId="3" borderId="13" xfId="3" applyFont="1" applyFill="1" applyBorder="1" applyAlignment="1" applyProtection="1">
      <alignment horizontal="center" vertical="center" wrapText="1"/>
    </xf>
    <xf numFmtId="49" fontId="19" fillId="3" borderId="1" xfId="0" applyNumberFormat="1" applyFont="1" applyFill="1" applyBorder="1" applyAlignment="1" applyProtection="1">
      <alignment horizontal="center" vertical="center" wrapText="1"/>
    </xf>
    <xf numFmtId="49" fontId="19" fillId="3" borderId="14" xfId="0" applyNumberFormat="1" applyFont="1" applyFill="1" applyBorder="1" applyAlignment="1" applyProtection="1">
      <alignment horizontal="center" vertical="center" wrapText="1"/>
    </xf>
    <xf numFmtId="49" fontId="19" fillId="3" borderId="1" xfId="0" applyNumberFormat="1" applyFont="1" applyFill="1" applyBorder="1" applyAlignment="1" applyProtection="1">
      <alignment horizontal="center" vertical="center"/>
    </xf>
    <xf numFmtId="49" fontId="19" fillId="3" borderId="14" xfId="0" applyNumberFormat="1" applyFont="1" applyFill="1" applyBorder="1" applyAlignment="1" applyProtection="1">
      <alignment horizontal="center" vertical="center"/>
    </xf>
    <xf numFmtId="49" fontId="32" fillId="3" borderId="1" xfId="0" applyNumberFormat="1" applyFont="1" applyFill="1" applyBorder="1" applyAlignment="1" applyProtection="1">
      <alignment horizontal="center" vertical="center" wrapText="1"/>
    </xf>
    <xf numFmtId="49" fontId="32" fillId="3" borderId="14" xfId="0" applyNumberFormat="1" applyFont="1" applyFill="1" applyBorder="1" applyAlignment="1" applyProtection="1">
      <alignment horizontal="center" vertical="center" wrapText="1"/>
    </xf>
    <xf numFmtId="49" fontId="16" fillId="3" borderId="5" xfId="11" applyNumberFormat="1" applyFont="1" applyFill="1" applyBorder="1" applyAlignment="1" applyProtection="1">
      <alignment horizontal="left" vertical="top" wrapText="1"/>
    </xf>
    <xf numFmtId="49" fontId="16" fillId="3" borderId="12" xfId="11" applyNumberFormat="1" applyFont="1" applyFill="1" applyBorder="1" applyAlignment="1" applyProtection="1">
      <alignment horizontal="left" vertical="top" wrapText="1"/>
    </xf>
    <xf numFmtId="49" fontId="16" fillId="3" borderId="7" xfId="11" applyNumberFormat="1" applyFont="1" applyFill="1" applyBorder="1" applyAlignment="1" applyProtection="1">
      <alignment horizontal="left" vertical="top" wrapText="1"/>
    </xf>
    <xf numFmtId="4" fontId="10" fillId="10" borderId="1" xfId="0" applyNumberFormat="1" applyFont="1" applyFill="1" applyBorder="1" applyAlignment="1" applyProtection="1">
      <alignment horizontal="center" vertical="center"/>
    </xf>
    <xf numFmtId="4" fontId="10" fillId="10" borderId="14" xfId="0" applyNumberFormat="1" applyFont="1" applyFill="1" applyBorder="1" applyAlignment="1" applyProtection="1">
      <alignment horizontal="center" vertical="center"/>
    </xf>
    <xf numFmtId="0" fontId="10" fillId="10" borderId="5" xfId="0" applyFont="1" applyFill="1" applyBorder="1" applyAlignment="1" applyProtection="1">
      <alignment horizontal="right" vertical="center" wrapText="1"/>
    </xf>
    <xf numFmtId="0" fontId="10" fillId="10" borderId="7" xfId="0" applyFont="1" applyFill="1" applyBorder="1" applyAlignment="1" applyProtection="1">
      <alignment horizontal="right" vertical="center" wrapText="1"/>
    </xf>
    <xf numFmtId="171" fontId="71" fillId="3" borderId="2" xfId="20" applyNumberFormat="1" applyFont="1" applyFill="1" applyBorder="1" applyAlignment="1" applyProtection="1">
      <alignment horizontal="center" vertical="center"/>
    </xf>
    <xf numFmtId="171" fontId="71" fillId="3" borderId="3" xfId="20" applyNumberFormat="1" applyFont="1" applyFill="1" applyBorder="1" applyAlignment="1" applyProtection="1">
      <alignment horizontal="center" vertical="center"/>
    </xf>
    <xf numFmtId="171" fontId="71" fillId="3" borderId="4" xfId="20" applyNumberFormat="1" applyFont="1" applyFill="1" applyBorder="1" applyAlignment="1" applyProtection="1">
      <alignment horizontal="center" vertical="center"/>
    </xf>
    <xf numFmtId="171" fontId="71" fillId="3" borderId="10" xfId="20" applyNumberFormat="1" applyFont="1" applyFill="1" applyBorder="1" applyAlignment="1" applyProtection="1">
      <alignment horizontal="center" vertical="center"/>
    </xf>
    <xf numFmtId="171" fontId="71" fillId="3" borderId="0" xfId="20" applyNumberFormat="1" applyFont="1" applyFill="1" applyBorder="1" applyAlignment="1" applyProtection="1">
      <alignment horizontal="center" vertical="center"/>
    </xf>
    <xf numFmtId="171" fontId="71" fillId="3" borderId="8" xfId="20" applyNumberFormat="1" applyFont="1" applyFill="1" applyBorder="1" applyAlignment="1" applyProtection="1">
      <alignment horizontal="center" vertical="center"/>
    </xf>
    <xf numFmtId="171" fontId="71" fillId="3" borderId="15" xfId="20" applyNumberFormat="1" applyFont="1" applyFill="1" applyBorder="1" applyAlignment="1" applyProtection="1">
      <alignment horizontal="center" vertical="center"/>
    </xf>
    <xf numFmtId="171" fontId="71" fillId="3" borderId="11" xfId="20" applyNumberFormat="1" applyFont="1" applyFill="1" applyBorder="1" applyAlignment="1" applyProtection="1">
      <alignment horizontal="center" vertical="center"/>
    </xf>
    <xf numFmtId="171" fontId="71" fillId="3" borderId="13" xfId="20" applyNumberFormat="1" applyFont="1" applyFill="1" applyBorder="1" applyAlignment="1" applyProtection="1">
      <alignment horizontal="center" vertical="center"/>
    </xf>
    <xf numFmtId="1" fontId="8" fillId="3" borderId="5" xfId="20" applyNumberFormat="1" applyFont="1" applyFill="1" applyBorder="1" applyAlignment="1" applyProtection="1">
      <alignment horizontal="center" vertical="center" wrapText="1"/>
    </xf>
    <xf numFmtId="1" fontId="8" fillId="3" borderId="12" xfId="20" applyNumberFormat="1" applyFont="1" applyFill="1" applyBorder="1" applyAlignment="1" applyProtection="1">
      <alignment horizontal="center" vertical="center" wrapText="1"/>
    </xf>
    <xf numFmtId="1" fontId="8" fillId="3" borderId="7" xfId="20" applyNumberFormat="1" applyFont="1" applyFill="1" applyBorder="1" applyAlignment="1" applyProtection="1">
      <alignment horizontal="center" vertical="center" wrapText="1"/>
    </xf>
    <xf numFmtId="0" fontId="24" fillId="22" borderId="12" xfId="3" applyFont="1" applyFill="1" applyBorder="1" applyAlignment="1" applyProtection="1">
      <alignment horizontal="left" vertical="top" wrapText="1"/>
    </xf>
    <xf numFmtId="0" fontId="10" fillId="3" borderId="5" xfId="0" applyFont="1" applyFill="1" applyBorder="1" applyAlignment="1" applyProtection="1">
      <alignment horizontal="right" vertical="center"/>
    </xf>
    <xf numFmtId="0" fontId="10" fillId="3" borderId="7" xfId="0" applyFont="1" applyFill="1" applyBorder="1" applyAlignment="1" applyProtection="1">
      <alignment horizontal="right" vertical="center"/>
    </xf>
    <xf numFmtId="49" fontId="76" fillId="23" borderId="1" xfId="11" applyNumberFormat="1" applyFont="1" applyFill="1" applyBorder="1" applyAlignment="1" applyProtection="1">
      <alignment horizontal="right" vertical="center"/>
    </xf>
    <xf numFmtId="49" fontId="76" fillId="23" borderId="14" xfId="11" applyNumberFormat="1" applyFont="1" applyFill="1" applyBorder="1" applyAlignment="1" applyProtection="1">
      <alignment horizontal="right" vertical="center"/>
    </xf>
    <xf numFmtId="1" fontId="8" fillId="3" borderId="5" xfId="20" applyNumberFormat="1" applyFont="1" applyFill="1" applyBorder="1" applyAlignment="1" applyProtection="1">
      <alignment horizontal="right" vertical="center" wrapText="1"/>
    </xf>
    <xf numFmtId="1" fontId="8" fillId="3" borderId="12" xfId="20" applyNumberFormat="1" applyFont="1" applyFill="1" applyBorder="1" applyAlignment="1" applyProtection="1">
      <alignment horizontal="right" vertical="center" wrapText="1"/>
    </xf>
    <xf numFmtId="1" fontId="8" fillId="3" borderId="7" xfId="20" applyNumberFormat="1" applyFont="1" applyFill="1" applyBorder="1" applyAlignment="1" applyProtection="1">
      <alignment horizontal="right" vertical="center" wrapText="1"/>
    </xf>
    <xf numFmtId="0" fontId="7" fillId="12" borderId="5" xfId="3" applyFont="1" applyFill="1" applyBorder="1" applyAlignment="1" applyProtection="1">
      <alignment horizontal="left" vertical="center" wrapText="1"/>
      <protection locked="0"/>
    </xf>
    <xf numFmtId="0" fontId="7" fillId="12" borderId="12" xfId="3" applyFont="1" applyFill="1" applyBorder="1" applyAlignment="1" applyProtection="1">
      <alignment horizontal="left" vertical="center" wrapText="1"/>
      <protection locked="0"/>
    </xf>
    <xf numFmtId="0" fontId="7" fillId="12" borderId="7" xfId="3" applyFont="1" applyFill="1" applyBorder="1" applyAlignment="1" applyProtection="1">
      <alignment horizontal="left" vertical="center" wrapText="1"/>
      <protection locked="0"/>
    </xf>
    <xf numFmtId="4" fontId="10" fillId="3" borderId="5" xfId="11" applyNumberFormat="1" applyFont="1" applyFill="1" applyBorder="1" applyAlignment="1" applyProtection="1">
      <alignment horizontal="right" vertical="center"/>
    </xf>
    <xf numFmtId="4" fontId="10" fillId="3" borderId="7" xfId="11" applyNumberFormat="1" applyFont="1" applyFill="1" applyBorder="1" applyAlignment="1" applyProtection="1">
      <alignment horizontal="right" vertical="center"/>
    </xf>
    <xf numFmtId="49" fontId="58" fillId="3" borderId="2" xfId="11" applyNumberFormat="1" applyFont="1" applyFill="1" applyBorder="1" applyAlignment="1" applyProtection="1">
      <alignment horizontal="left" vertical="center" wrapText="1"/>
    </xf>
    <xf numFmtId="49" fontId="58" fillId="3" borderId="3" xfId="11" applyNumberFormat="1" applyFont="1" applyFill="1" applyBorder="1" applyAlignment="1" applyProtection="1">
      <alignment horizontal="left" vertical="center" wrapText="1"/>
    </xf>
    <xf numFmtId="49" fontId="58" fillId="3" borderId="4" xfId="11" applyNumberFormat="1" applyFont="1" applyFill="1" applyBorder="1" applyAlignment="1" applyProtection="1">
      <alignment horizontal="left" vertical="center" wrapText="1"/>
    </xf>
    <xf numFmtId="49" fontId="58" fillId="3" borderId="15" xfId="11" applyNumberFormat="1" applyFont="1" applyFill="1" applyBorder="1" applyAlignment="1" applyProtection="1">
      <alignment horizontal="left" vertical="center" wrapText="1"/>
    </xf>
    <xf numFmtId="49" fontId="58" fillId="3" borderId="11" xfId="11" applyNumberFormat="1" applyFont="1" applyFill="1" applyBorder="1" applyAlignment="1" applyProtection="1">
      <alignment horizontal="left" vertical="center" wrapText="1"/>
    </xf>
    <xf numFmtId="49" fontId="58" fillId="3" borderId="13" xfId="11" applyNumberFormat="1" applyFont="1" applyFill="1" applyBorder="1" applyAlignment="1" applyProtection="1">
      <alignment horizontal="left" vertical="center" wrapText="1"/>
    </xf>
    <xf numFmtId="0" fontId="11" fillId="10" borderId="1" xfId="0" applyFont="1" applyFill="1" applyBorder="1" applyAlignment="1" applyProtection="1">
      <alignment horizontal="center" vertical="center" wrapText="1"/>
    </xf>
    <xf numFmtId="0" fontId="11" fillId="10" borderId="9" xfId="0" applyFont="1" applyFill="1" applyBorder="1" applyAlignment="1" applyProtection="1">
      <alignment horizontal="center" vertical="center" wrapText="1"/>
    </xf>
    <xf numFmtId="0" fontId="11" fillId="10" borderId="14" xfId="0" applyFont="1" applyFill="1" applyBorder="1" applyAlignment="1" applyProtection="1">
      <alignment horizontal="center" vertical="center" wrapText="1"/>
    </xf>
    <xf numFmtId="49" fontId="10" fillId="3" borderId="5" xfId="11" applyNumberFormat="1" applyFont="1" applyFill="1" applyBorder="1" applyAlignment="1" applyProtection="1">
      <alignment horizontal="right" vertical="center"/>
    </xf>
    <xf numFmtId="49" fontId="10" fillId="3" borderId="12" xfId="11" applyNumberFormat="1" applyFont="1" applyFill="1" applyBorder="1" applyAlignment="1" applyProtection="1">
      <alignment horizontal="right" vertical="center"/>
    </xf>
    <xf numFmtId="49" fontId="10" fillId="3" borderId="7" xfId="11" applyNumberFormat="1" applyFont="1" applyFill="1" applyBorder="1" applyAlignment="1" applyProtection="1">
      <alignment horizontal="right" vertical="center"/>
    </xf>
    <xf numFmtId="49" fontId="19" fillId="3" borderId="5" xfId="11" applyNumberFormat="1" applyFont="1" applyFill="1" applyBorder="1" applyAlignment="1" applyProtection="1">
      <alignment horizontal="right" vertical="center"/>
    </xf>
    <xf numFmtId="49" fontId="19" fillId="3" borderId="7" xfId="11" applyNumberFormat="1" applyFont="1" applyFill="1" applyBorder="1" applyAlignment="1" applyProtection="1">
      <alignment horizontal="right" vertical="center"/>
    </xf>
    <xf numFmtId="49" fontId="7" fillId="23" borderId="5" xfId="11" applyNumberFormat="1" applyFont="1" applyFill="1" applyBorder="1" applyAlignment="1" applyProtection="1">
      <alignment horizontal="right" vertical="center"/>
    </xf>
    <xf numFmtId="49" fontId="7" fillId="23" borderId="12" xfId="11" applyNumberFormat="1" applyFont="1" applyFill="1" applyBorder="1" applyAlignment="1" applyProtection="1">
      <alignment horizontal="right" vertical="center"/>
    </xf>
    <xf numFmtId="49" fontId="7" fillId="23" borderId="7" xfId="11" applyNumberFormat="1" applyFont="1" applyFill="1" applyBorder="1" applyAlignment="1" applyProtection="1">
      <alignment horizontal="right" vertical="center"/>
    </xf>
    <xf numFmtId="1" fontId="32" fillId="3" borderId="5" xfId="20" applyNumberFormat="1" applyFont="1" applyFill="1" applyBorder="1" applyAlignment="1" applyProtection="1">
      <alignment horizontal="right" vertical="center"/>
    </xf>
    <xf numFmtId="1" fontId="32" fillId="3" borderId="12" xfId="20" applyNumberFormat="1" applyFont="1" applyFill="1" applyBorder="1" applyAlignment="1" applyProtection="1">
      <alignment horizontal="right" vertical="center"/>
    </xf>
    <xf numFmtId="1" fontId="32" fillId="3" borderId="7" xfId="20" applyNumberFormat="1" applyFont="1" applyFill="1" applyBorder="1" applyAlignment="1" applyProtection="1">
      <alignment horizontal="right" vertical="center"/>
    </xf>
    <xf numFmtId="4" fontId="6" fillId="3" borderId="3" xfId="11" applyNumberFormat="1" applyFont="1" applyFill="1" applyBorder="1" applyAlignment="1" applyProtection="1">
      <alignment horizontal="center" vertical="center"/>
    </xf>
    <xf numFmtId="4" fontId="6" fillId="3" borderId="4" xfId="11" applyNumberFormat="1" applyFont="1" applyFill="1" applyBorder="1" applyAlignment="1" applyProtection="1">
      <alignment horizontal="center" vertical="center"/>
    </xf>
    <xf numFmtId="4" fontId="6" fillId="3" borderId="11" xfId="11" applyNumberFormat="1" applyFont="1" applyFill="1" applyBorder="1" applyAlignment="1" applyProtection="1">
      <alignment horizontal="center" vertical="center"/>
    </xf>
    <xf numFmtId="4" fontId="6" fillId="3" borderId="13" xfId="11" applyNumberFormat="1" applyFont="1" applyFill="1" applyBorder="1" applyAlignment="1" applyProtection="1">
      <alignment horizontal="center" vertical="center"/>
    </xf>
    <xf numFmtId="49" fontId="10" fillId="3" borderId="5" xfId="11" applyNumberFormat="1" applyFont="1" applyFill="1" applyBorder="1" applyAlignment="1" applyProtection="1">
      <alignment horizontal="left" vertical="center" wrapText="1"/>
    </xf>
    <xf numFmtId="49" fontId="10" fillId="3" borderId="12" xfId="11" applyNumberFormat="1" applyFont="1" applyFill="1" applyBorder="1" applyAlignment="1" applyProtection="1">
      <alignment horizontal="left" vertical="center" wrapText="1"/>
    </xf>
    <xf numFmtId="49" fontId="10" fillId="3" borderId="7" xfId="11" applyNumberFormat="1" applyFont="1" applyFill="1" applyBorder="1" applyAlignment="1" applyProtection="1">
      <alignment horizontal="left" vertical="center" wrapText="1"/>
    </xf>
    <xf numFmtId="0" fontId="0" fillId="22" borderId="5" xfId="0" applyFill="1" applyBorder="1" applyAlignment="1" applyProtection="1">
      <alignment horizontal="center"/>
      <protection locked="0"/>
    </xf>
    <xf numFmtId="0" fontId="0" fillId="22" borderId="12" xfId="0" applyFill="1" applyBorder="1" applyAlignment="1" applyProtection="1">
      <alignment horizontal="center"/>
      <protection locked="0"/>
    </xf>
    <xf numFmtId="0" fontId="0" fillId="22" borderId="7" xfId="0" applyFill="1" applyBorder="1" applyAlignment="1" applyProtection="1">
      <alignment horizontal="center"/>
      <protection locked="0"/>
    </xf>
    <xf numFmtId="0" fontId="33" fillId="22" borderId="5" xfId="0" applyFont="1" applyFill="1" applyBorder="1" applyAlignment="1" applyProtection="1">
      <alignment horizontal="center" vertical="center" wrapText="1"/>
    </xf>
    <xf numFmtId="0" fontId="33" fillId="22" borderId="12" xfId="0" applyFont="1" applyFill="1" applyBorder="1" applyAlignment="1" applyProtection="1">
      <alignment horizontal="center" vertical="center" wrapText="1"/>
    </xf>
    <xf numFmtId="0" fontId="33" fillId="22" borderId="7" xfId="0" applyFont="1" applyFill="1" applyBorder="1" applyAlignment="1" applyProtection="1">
      <alignment horizontal="center" vertical="center" wrapText="1"/>
    </xf>
    <xf numFmtId="4" fontId="10" fillId="3" borderId="2" xfId="32" applyNumberFormat="1" applyFont="1" applyFill="1" applyBorder="1" applyAlignment="1" applyProtection="1">
      <alignment horizontal="center" vertical="center" wrapText="1"/>
    </xf>
    <xf numFmtId="4" fontId="10" fillId="3" borderId="4" xfId="32" applyNumberFormat="1" applyFont="1" applyFill="1" applyBorder="1" applyAlignment="1" applyProtection="1">
      <alignment horizontal="center" vertical="center" wrapText="1"/>
    </xf>
    <xf numFmtId="4" fontId="10" fillId="3" borderId="15" xfId="32" applyNumberFormat="1" applyFont="1" applyFill="1" applyBorder="1" applyAlignment="1" applyProtection="1">
      <alignment horizontal="center" vertical="center" wrapText="1"/>
    </xf>
    <xf numFmtId="4" fontId="10" fillId="3" borderId="13" xfId="32" applyNumberFormat="1" applyFont="1" applyFill="1" applyBorder="1" applyAlignment="1" applyProtection="1">
      <alignment horizontal="center" vertical="center" wrapText="1"/>
    </xf>
    <xf numFmtId="49" fontId="19" fillId="3" borderId="15" xfId="8" applyNumberFormat="1" applyFont="1" applyFill="1" applyBorder="1" applyAlignment="1" applyProtection="1">
      <alignment horizontal="center" vertical="center" wrapText="1"/>
    </xf>
    <xf numFmtId="49" fontId="19" fillId="3" borderId="11" xfId="8" applyNumberFormat="1" applyFont="1" applyFill="1" applyBorder="1" applyAlignment="1" applyProtection="1">
      <alignment horizontal="center" vertical="center" wrapText="1"/>
    </xf>
    <xf numFmtId="49" fontId="19" fillId="3" borderId="13" xfId="8" applyNumberFormat="1" applyFont="1" applyFill="1" applyBorder="1" applyAlignment="1" applyProtection="1">
      <alignment horizontal="center" vertical="center" wrapText="1"/>
    </xf>
    <xf numFmtId="49" fontId="19" fillId="3" borderId="6" xfId="5" applyNumberFormat="1" applyFont="1" applyFill="1" applyBorder="1" applyAlignment="1" applyProtection="1">
      <alignment horizontal="right" vertical="center" wrapText="1"/>
    </xf>
    <xf numFmtId="0" fontId="19" fillId="0" borderId="6" xfId="0" applyNumberFormat="1" applyFont="1" applyFill="1" applyBorder="1" applyAlignment="1" applyProtection="1">
      <alignment horizontal="right" vertical="center" wrapText="1"/>
      <protection locked="0"/>
    </xf>
    <xf numFmtId="0" fontId="19" fillId="12" borderId="5" xfId="0" applyNumberFormat="1" applyFont="1" applyFill="1" applyBorder="1" applyAlignment="1" applyProtection="1">
      <alignment horizontal="right" vertical="center" wrapText="1"/>
      <protection locked="0"/>
    </xf>
    <xf numFmtId="0" fontId="19" fillId="12" borderId="12" xfId="0" applyNumberFormat="1" applyFont="1" applyFill="1" applyBorder="1" applyAlignment="1" applyProtection="1">
      <alignment horizontal="right" vertical="center" wrapText="1"/>
      <protection locked="0"/>
    </xf>
    <xf numFmtId="0" fontId="19" fillId="12" borderId="7" xfId="0" applyNumberFormat="1" applyFont="1" applyFill="1" applyBorder="1" applyAlignment="1" applyProtection="1">
      <alignment horizontal="right" vertical="center" wrapText="1"/>
      <protection locked="0"/>
    </xf>
    <xf numFmtId="0" fontId="0" fillId="0" borderId="5" xfId="0" applyBorder="1" applyAlignment="1" applyProtection="1">
      <alignment horizontal="right"/>
      <protection locked="0"/>
    </xf>
    <xf numFmtId="0" fontId="0" fillId="0" borderId="12" xfId="0" applyBorder="1" applyAlignment="1" applyProtection="1">
      <alignment horizontal="right"/>
      <protection locked="0"/>
    </xf>
    <xf numFmtId="0" fontId="0" fillId="0" borderId="7" xfId="0" applyBorder="1" applyAlignment="1" applyProtection="1">
      <alignment horizontal="right"/>
      <protection locked="0"/>
    </xf>
    <xf numFmtId="0" fontId="19" fillId="3" borderId="6" xfId="0" applyNumberFormat="1" applyFont="1" applyFill="1" applyBorder="1" applyAlignment="1" applyProtection="1">
      <alignment horizontal="right" vertical="center" wrapText="1"/>
    </xf>
    <xf numFmtId="0" fontId="19" fillId="3" borderId="6" xfId="8" applyFont="1" applyFill="1" applyBorder="1" applyAlignment="1" applyProtection="1">
      <alignment vertical="center" wrapText="1"/>
    </xf>
    <xf numFmtId="0" fontId="42" fillId="22" borderId="11" xfId="8" applyFont="1" applyFill="1" applyBorder="1" applyAlignment="1" applyProtection="1">
      <alignment horizontal="left" vertical="center" wrapText="1"/>
    </xf>
    <xf numFmtId="0" fontId="42" fillId="22" borderId="13" xfId="8" applyFont="1" applyFill="1" applyBorder="1" applyAlignment="1" applyProtection="1">
      <alignment horizontal="left" vertical="center" wrapText="1"/>
    </xf>
    <xf numFmtId="0" fontId="32" fillId="16" borderId="5" xfId="0" applyFont="1" applyFill="1" applyBorder="1" applyAlignment="1" applyProtection="1">
      <alignment horizontal="center" vertical="center" wrapText="1"/>
    </xf>
    <xf numFmtId="0" fontId="32" fillId="16" borderId="7" xfId="0" applyFont="1" applyFill="1" applyBorder="1" applyAlignment="1" applyProtection="1">
      <alignment horizontal="center" vertical="center" wrapText="1"/>
    </xf>
    <xf numFmtId="0" fontId="32" fillId="10" borderId="1" xfId="0" applyFont="1" applyFill="1" applyBorder="1" applyAlignment="1" applyProtection="1">
      <alignment horizontal="center" vertical="center" wrapText="1"/>
    </xf>
    <xf numFmtId="0" fontId="32" fillId="10" borderId="14" xfId="0" applyFont="1" applyFill="1" applyBorder="1" applyAlignment="1" applyProtection="1">
      <alignment horizontal="center" vertical="center" wrapText="1"/>
    </xf>
    <xf numFmtId="0" fontId="19" fillId="3" borderId="0" xfId="8" applyFont="1" applyFill="1" applyBorder="1" applyAlignment="1" applyProtection="1">
      <alignment horizontal="center" vertical="center" wrapText="1"/>
    </xf>
    <xf numFmtId="0" fontId="19" fillId="3" borderId="8" xfId="8" applyFont="1" applyFill="1" applyBorder="1" applyAlignment="1" applyProtection="1">
      <alignment horizontal="center" vertical="center" wrapText="1"/>
    </xf>
    <xf numFmtId="49" fontId="19" fillId="3" borderId="6" xfId="5" applyNumberFormat="1" applyFont="1" applyFill="1" applyBorder="1" applyAlignment="1" applyProtection="1">
      <alignment vertical="center" wrapText="1"/>
    </xf>
    <xf numFmtId="49" fontId="6" fillId="23" borderId="15" xfId="5" applyNumberFormat="1" applyFont="1" applyFill="1" applyBorder="1" applyAlignment="1" applyProtection="1">
      <alignment horizontal="right" vertical="center" wrapText="1"/>
    </xf>
    <xf numFmtId="49" fontId="6" fillId="23" borderId="12" xfId="5" applyNumberFormat="1" applyFont="1" applyFill="1" applyBorder="1" applyAlignment="1" applyProtection="1">
      <alignment horizontal="right" vertical="center" wrapText="1"/>
    </xf>
    <xf numFmtId="49" fontId="6" fillId="23" borderId="7" xfId="5" applyNumberFormat="1" applyFont="1" applyFill="1" applyBorder="1" applyAlignment="1" applyProtection="1">
      <alignment horizontal="right" vertical="center" wrapText="1"/>
    </xf>
    <xf numFmtId="0" fontId="32" fillId="3" borderId="5" xfId="8" applyFont="1" applyFill="1" applyBorder="1" applyAlignment="1" applyProtection="1">
      <alignment horizontal="center" vertical="center" wrapText="1"/>
    </xf>
    <xf numFmtId="0" fontId="32" fillId="3" borderId="7" xfId="8" applyFont="1" applyFill="1" applyBorder="1" applyAlignment="1" applyProtection="1">
      <alignment horizontal="center" vertical="center" wrapText="1"/>
    </xf>
    <xf numFmtId="49" fontId="19" fillId="0" borderId="6" xfId="5" applyNumberFormat="1" applyFont="1" applyFill="1" applyBorder="1" applyAlignment="1" applyProtection="1">
      <alignment horizontal="left" vertical="center" wrapText="1"/>
      <protection locked="0"/>
    </xf>
    <xf numFmtId="49" fontId="19" fillId="0" borderId="5" xfId="5" applyNumberFormat="1" applyFont="1" applyFill="1" applyBorder="1" applyAlignment="1" applyProtection="1">
      <alignment horizontal="left" vertical="center" wrapText="1"/>
      <protection locked="0"/>
    </xf>
    <xf numFmtId="49" fontId="6" fillId="23" borderId="6" xfId="5" applyNumberFormat="1" applyFont="1" applyFill="1" applyBorder="1" applyAlignment="1" applyProtection="1">
      <alignment horizontal="right" vertical="center" wrapText="1"/>
    </xf>
    <xf numFmtId="49" fontId="10" fillId="3" borderId="0" xfId="8" applyNumberFormat="1" applyFont="1" applyFill="1" applyBorder="1" applyAlignment="1" applyProtection="1">
      <alignment horizontal="center" vertical="center" wrapText="1"/>
    </xf>
    <xf numFmtId="49" fontId="10" fillId="3" borderId="3" xfId="8" applyNumberFormat="1" applyFont="1" applyFill="1" applyBorder="1" applyAlignment="1" applyProtection="1">
      <alignment horizontal="center" vertical="center" wrapText="1"/>
    </xf>
    <xf numFmtId="2" fontId="10" fillId="3" borderId="11" xfId="11" applyNumberFormat="1" applyFont="1" applyFill="1" applyBorder="1" applyAlignment="1" applyProtection="1">
      <alignment horizontal="center" vertical="center" wrapText="1"/>
    </xf>
    <xf numFmtId="0" fontId="61" fillId="3" borderId="8" xfId="35" applyFont="1" applyFill="1" applyBorder="1" applyAlignment="1" applyProtection="1">
      <alignment horizontal="center" vertical="center" wrapText="1"/>
    </xf>
    <xf numFmtId="49" fontId="19" fillId="3" borderId="6" xfId="5" applyNumberFormat="1" applyFont="1" applyFill="1" applyBorder="1" applyAlignment="1" applyProtection="1">
      <alignment horizontal="left" vertical="center" wrapText="1"/>
    </xf>
    <xf numFmtId="49" fontId="19" fillId="3" borderId="5" xfId="5" applyNumberFormat="1" applyFont="1" applyFill="1" applyBorder="1" applyAlignment="1" applyProtection="1">
      <alignment horizontal="left" vertical="center" wrapText="1"/>
    </xf>
    <xf numFmtId="49" fontId="19" fillId="0" borderId="6" xfId="8" applyNumberFormat="1" applyFont="1" applyFill="1" applyBorder="1" applyAlignment="1" applyProtection="1">
      <alignment horizontal="left" vertical="center" wrapText="1"/>
      <protection locked="0"/>
    </xf>
    <xf numFmtId="49" fontId="24" fillId="3" borderId="5" xfId="9" applyNumberFormat="1" applyFont="1" applyFill="1" applyBorder="1" applyAlignment="1" applyProtection="1">
      <alignment horizontal="center" vertical="center" wrapText="1"/>
    </xf>
    <xf numFmtId="49" fontId="24" fillId="3" borderId="12" xfId="9" applyNumberFormat="1" applyFont="1" applyFill="1" applyBorder="1" applyAlignment="1" applyProtection="1">
      <alignment horizontal="center" vertical="center" wrapText="1"/>
    </xf>
    <xf numFmtId="49" fontId="24" fillId="3" borderId="7" xfId="9" applyNumberFormat="1" applyFont="1" applyFill="1" applyBorder="1" applyAlignment="1" applyProtection="1">
      <alignment horizontal="center" vertical="center" wrapText="1"/>
    </xf>
    <xf numFmtId="4" fontId="10" fillId="22" borderId="5" xfId="8" applyNumberFormat="1" applyFont="1" applyFill="1" applyBorder="1" applyAlignment="1" applyProtection="1">
      <alignment horizontal="center" vertical="center" wrapText="1"/>
    </xf>
    <xf numFmtId="4" fontId="10" fillId="22" borderId="12" xfId="8" applyNumberFormat="1" applyFont="1" applyFill="1" applyBorder="1" applyAlignment="1" applyProtection="1">
      <alignment horizontal="center" vertical="center" wrapText="1"/>
    </xf>
    <xf numFmtId="4" fontId="10" fillId="22" borderId="7" xfId="8" applyNumberFormat="1" applyFont="1" applyFill="1" applyBorder="1" applyAlignment="1" applyProtection="1">
      <alignment horizontal="center" vertical="center" wrapText="1"/>
    </xf>
    <xf numFmtId="0" fontId="19" fillId="3" borderId="3" xfId="0" applyFont="1" applyFill="1" applyBorder="1" applyAlignment="1" applyProtection="1">
      <alignment vertical="center" wrapText="1"/>
    </xf>
    <xf numFmtId="0" fontId="19" fillId="3" borderId="0" xfId="0" applyFont="1" applyFill="1" applyBorder="1" applyAlignment="1" applyProtection="1">
      <alignment vertical="center" wrapText="1"/>
    </xf>
    <xf numFmtId="49" fontId="62" fillId="3" borderId="6" xfId="11" applyNumberFormat="1" applyFont="1" applyFill="1" applyBorder="1" applyAlignment="1" applyProtection="1">
      <alignment horizontal="center" vertical="center" wrapText="1"/>
    </xf>
    <xf numFmtId="4" fontId="19" fillId="3" borderId="6" xfId="11" applyNumberFormat="1" applyFont="1" applyFill="1" applyBorder="1" applyAlignment="1" applyProtection="1">
      <alignment horizontal="center" vertical="center" wrapText="1"/>
    </xf>
    <xf numFmtId="49" fontId="24" fillId="3" borderId="5" xfId="9" applyNumberFormat="1" applyFont="1" applyFill="1" applyBorder="1" applyAlignment="1" applyProtection="1">
      <alignment horizontal="right" vertical="center" wrapText="1"/>
    </xf>
    <xf numFmtId="49" fontId="24" fillId="3" borderId="12" xfId="9" applyNumberFormat="1" applyFont="1" applyFill="1" applyBorder="1" applyAlignment="1" applyProtection="1">
      <alignment horizontal="right" vertical="center" wrapText="1"/>
    </xf>
    <xf numFmtId="49" fontId="24" fillId="3" borderId="7" xfId="9" applyNumberFormat="1" applyFont="1" applyFill="1" applyBorder="1" applyAlignment="1" applyProtection="1">
      <alignment horizontal="right" vertical="center" wrapText="1"/>
    </xf>
    <xf numFmtId="0" fontId="19" fillId="3" borderId="8" xfId="0" applyFont="1" applyFill="1" applyBorder="1" applyAlignment="1" applyProtection="1">
      <alignment horizontal="center" vertical="center" wrapText="1"/>
    </xf>
    <xf numFmtId="49" fontId="10" fillId="22" borderId="5" xfId="5" applyNumberFormat="1" applyFont="1" applyFill="1" applyBorder="1" applyAlignment="1" applyProtection="1">
      <alignment horizontal="center" vertical="center" wrapText="1"/>
    </xf>
    <xf numFmtId="49" fontId="10" fillId="22" borderId="12" xfId="5" applyNumberFormat="1" applyFont="1" applyFill="1" applyBorder="1" applyAlignment="1" applyProtection="1">
      <alignment horizontal="center" vertical="center" wrapText="1"/>
    </xf>
    <xf numFmtId="49" fontId="10" fillId="22" borderId="7" xfId="5" applyNumberFormat="1" applyFont="1" applyFill="1" applyBorder="1" applyAlignment="1" applyProtection="1">
      <alignment horizontal="center" vertical="center" wrapText="1"/>
    </xf>
    <xf numFmtId="3" fontId="10" fillId="22" borderId="12" xfId="8" applyNumberFormat="1" applyFont="1" applyFill="1" applyBorder="1" applyAlignment="1" applyProtection="1">
      <alignment horizontal="center" vertical="center" wrapText="1"/>
    </xf>
    <xf numFmtId="3" fontId="10" fillId="22" borderId="7" xfId="8" applyNumberFormat="1" applyFont="1" applyFill="1" applyBorder="1" applyAlignment="1" applyProtection="1">
      <alignment horizontal="center" vertical="center" wrapText="1"/>
    </xf>
    <xf numFmtId="49" fontId="24" fillId="22" borderId="5" xfId="5" applyNumberFormat="1" applyFont="1" applyFill="1" applyBorder="1" applyAlignment="1" applyProtection="1">
      <alignment horizontal="right" vertical="center" wrapText="1"/>
    </xf>
    <xf numFmtId="49" fontId="24" fillId="22" borderId="12" xfId="5" applyNumberFormat="1" applyFont="1" applyFill="1" applyBorder="1" applyAlignment="1" applyProtection="1">
      <alignment horizontal="right" vertical="center" wrapText="1"/>
    </xf>
    <xf numFmtId="49" fontId="24" fillId="22" borderId="7" xfId="5" applyNumberFormat="1" applyFont="1" applyFill="1" applyBorder="1" applyAlignment="1" applyProtection="1">
      <alignment horizontal="right" vertical="center" wrapText="1"/>
    </xf>
    <xf numFmtId="0" fontId="19" fillId="3" borderId="12" xfId="0" applyFont="1" applyFill="1" applyBorder="1" applyAlignment="1" applyProtection="1">
      <alignment vertical="center" wrapText="1"/>
    </xf>
    <xf numFmtId="0" fontId="19" fillId="3" borderId="11" xfId="0" applyFont="1" applyFill="1" applyBorder="1" applyAlignment="1" applyProtection="1">
      <alignment vertical="center" wrapText="1"/>
    </xf>
    <xf numFmtId="49" fontId="19" fillId="21" borderId="5" xfId="5" applyNumberFormat="1" applyFont="1" applyFill="1" applyBorder="1" applyAlignment="1" applyProtection="1">
      <alignment horizontal="right" vertical="center" wrapText="1"/>
    </xf>
    <xf numFmtId="49" fontId="19" fillId="21" borderId="12" xfId="5" applyNumberFormat="1" applyFont="1" applyFill="1" applyBorder="1" applyAlignment="1" applyProtection="1">
      <alignment horizontal="right" vertical="center" wrapText="1"/>
    </xf>
    <xf numFmtId="49" fontId="19" fillId="21" borderId="7" xfId="5" applyNumberFormat="1" applyFont="1" applyFill="1" applyBorder="1" applyAlignment="1" applyProtection="1">
      <alignment horizontal="right" vertical="center" wrapText="1"/>
    </xf>
    <xf numFmtId="49" fontId="19" fillId="3" borderId="12" xfId="5" applyNumberFormat="1" applyFont="1" applyFill="1" applyBorder="1" applyAlignment="1" applyProtection="1">
      <alignment horizontal="center" vertical="center" wrapText="1"/>
    </xf>
    <xf numFmtId="0" fontId="19" fillId="3" borderId="14" xfId="0" applyNumberFormat="1" applyFont="1" applyFill="1" applyBorder="1" applyAlignment="1" applyProtection="1">
      <alignment horizontal="right" vertical="center" wrapText="1"/>
    </xf>
    <xf numFmtId="49" fontId="24" fillId="22" borderId="5" xfId="8" applyNumberFormat="1" applyFont="1" applyFill="1" applyBorder="1" applyAlignment="1" applyProtection="1">
      <alignment horizontal="right" vertical="center" wrapText="1"/>
    </xf>
    <xf numFmtId="49" fontId="24" fillId="22" borderId="12" xfId="8" applyNumberFormat="1" applyFont="1" applyFill="1" applyBorder="1" applyAlignment="1" applyProtection="1">
      <alignment horizontal="right" vertical="center" wrapText="1"/>
    </xf>
    <xf numFmtId="49" fontId="24" fillId="22" borderId="7" xfId="8" applyNumberFormat="1" applyFont="1" applyFill="1" applyBorder="1" applyAlignment="1" applyProtection="1">
      <alignment horizontal="right" vertical="center" wrapText="1"/>
    </xf>
    <xf numFmtId="0" fontId="19" fillId="12" borderId="6" xfId="0" applyNumberFormat="1" applyFont="1" applyFill="1" applyBorder="1" applyAlignment="1" applyProtection="1">
      <alignment horizontal="right" vertical="center" wrapText="1"/>
      <protection locked="0"/>
    </xf>
    <xf numFmtId="0" fontId="16" fillId="22" borderId="5" xfId="0" applyFont="1" applyFill="1" applyBorder="1" applyAlignment="1" applyProtection="1">
      <alignment horizontal="center" vertical="center" wrapText="1"/>
    </xf>
    <xf numFmtId="0" fontId="16" fillId="22" borderId="12" xfId="0" applyFont="1" applyFill="1" applyBorder="1" applyAlignment="1" applyProtection="1">
      <alignment horizontal="center" vertical="center" wrapText="1"/>
    </xf>
    <xf numFmtId="0" fontId="16" fillId="22" borderId="7" xfId="0" applyFont="1" applyFill="1" applyBorder="1" applyAlignment="1" applyProtection="1">
      <alignment horizontal="center" vertical="center" wrapText="1"/>
    </xf>
    <xf numFmtId="49" fontId="10" fillId="3" borderId="10" xfId="5" applyNumberFormat="1" applyFont="1" applyFill="1" applyBorder="1" applyAlignment="1" applyProtection="1">
      <alignment horizontal="right" vertical="center" wrapText="1"/>
    </xf>
    <xf numFmtId="49" fontId="10" fillId="3" borderId="3" xfId="5" applyNumberFormat="1" applyFont="1" applyFill="1" applyBorder="1" applyAlignment="1" applyProtection="1">
      <alignment horizontal="right" vertical="center" wrapText="1"/>
    </xf>
    <xf numFmtId="49" fontId="10" fillId="3" borderId="4" xfId="5" applyNumberFormat="1" applyFont="1" applyFill="1" applyBorder="1" applyAlignment="1" applyProtection="1">
      <alignment horizontal="right" vertical="center" wrapText="1"/>
    </xf>
    <xf numFmtId="49" fontId="7" fillId="23" borderId="12" xfId="5" applyNumberFormat="1" applyFont="1" applyFill="1" applyBorder="1" applyAlignment="1" applyProtection="1">
      <alignment vertical="center" wrapText="1"/>
    </xf>
    <xf numFmtId="49" fontId="7" fillId="23" borderId="7" xfId="5" applyNumberFormat="1" applyFont="1" applyFill="1" applyBorder="1" applyAlignment="1" applyProtection="1">
      <alignment vertical="center" wrapText="1"/>
    </xf>
    <xf numFmtId="49" fontId="7" fillId="23" borderId="5" xfId="5" applyNumberFormat="1" applyFont="1" applyFill="1" applyBorder="1" applyAlignment="1" applyProtection="1">
      <alignment horizontal="right" vertical="center" wrapText="1"/>
    </xf>
    <xf numFmtId="49" fontId="7" fillId="23" borderId="12" xfId="5" applyNumberFormat="1" applyFont="1" applyFill="1" applyBorder="1" applyAlignment="1" applyProtection="1">
      <alignment horizontal="right" vertical="center" wrapText="1"/>
    </xf>
    <xf numFmtId="49" fontId="7" fillId="23" borderId="7" xfId="5" applyNumberFormat="1" applyFont="1" applyFill="1" applyBorder="1" applyAlignment="1" applyProtection="1">
      <alignment horizontal="right" vertical="center" wrapText="1"/>
    </xf>
    <xf numFmtId="49" fontId="10" fillId="3" borderId="0" xfId="5" applyNumberFormat="1" applyFont="1" applyFill="1" applyBorder="1" applyAlignment="1" applyProtection="1">
      <alignment horizontal="right" vertical="center" wrapText="1"/>
    </xf>
    <xf numFmtId="0" fontId="33" fillId="3" borderId="0" xfId="0" applyFont="1" applyFill="1" applyAlignment="1" applyProtection="1">
      <alignment vertical="center" wrapText="1"/>
    </xf>
    <xf numFmtId="49" fontId="7" fillId="23" borderId="12" xfId="5" applyNumberFormat="1" applyFont="1" applyFill="1" applyBorder="1" applyAlignment="1" applyProtection="1">
      <alignment horizontal="left" vertical="center" wrapText="1"/>
    </xf>
    <xf numFmtId="49" fontId="7" fillId="23" borderId="7" xfId="5" applyNumberFormat="1" applyFont="1" applyFill="1" applyBorder="1" applyAlignment="1" applyProtection="1">
      <alignment horizontal="left" vertical="center" wrapText="1"/>
    </xf>
    <xf numFmtId="2" fontId="10" fillId="3" borderId="8" xfId="11" applyNumberFormat="1" applyFont="1" applyFill="1" applyBorder="1" applyAlignment="1" applyProtection="1">
      <alignment horizontal="center" vertical="center" wrapText="1"/>
    </xf>
    <xf numFmtId="2" fontId="19" fillId="3" borderId="6" xfId="11" applyNumberFormat="1" applyFont="1" applyFill="1" applyBorder="1" applyAlignment="1" applyProtection="1">
      <alignment horizontal="center" vertical="center" wrapText="1"/>
    </xf>
    <xf numFmtId="49" fontId="19" fillId="3" borderId="6" xfId="8" applyNumberFormat="1" applyFont="1" applyFill="1" applyBorder="1" applyAlignment="1" applyProtection="1">
      <alignment horizontal="center" vertical="center" wrapText="1"/>
    </xf>
    <xf numFmtId="49" fontId="19" fillId="3" borderId="8" xfId="8" applyNumberFormat="1" applyFont="1" applyFill="1" applyBorder="1" applyAlignment="1" applyProtection="1">
      <alignment horizontal="center" vertical="center" wrapText="1"/>
    </xf>
    <xf numFmtId="49" fontId="10" fillId="23" borderId="12" xfId="5" applyNumberFormat="1" applyFont="1" applyFill="1" applyBorder="1" applyAlignment="1" applyProtection="1">
      <alignment vertical="center" wrapText="1"/>
    </xf>
    <xf numFmtId="49" fontId="24" fillId="3" borderId="12" xfId="5" applyNumberFormat="1" applyFont="1" applyFill="1" applyBorder="1" applyAlignment="1" applyProtection="1">
      <alignment horizontal="right" vertical="center" wrapText="1"/>
    </xf>
    <xf numFmtId="49" fontId="24" fillId="3" borderId="7" xfId="5" applyNumberFormat="1" applyFont="1" applyFill="1" applyBorder="1" applyAlignment="1" applyProtection="1">
      <alignment horizontal="right" vertical="center" wrapText="1"/>
    </xf>
    <xf numFmtId="170" fontId="19" fillId="3" borderId="6" xfId="8" applyNumberFormat="1" applyFont="1" applyFill="1" applyBorder="1" applyAlignment="1" applyProtection="1">
      <alignment horizontal="center" vertical="center" wrapText="1"/>
    </xf>
    <xf numFmtId="49" fontId="24" fillId="3" borderId="5" xfId="8" applyNumberFormat="1" applyFont="1" applyFill="1" applyBorder="1" applyAlignment="1" applyProtection="1">
      <alignment horizontal="right" vertical="center" wrapText="1"/>
    </xf>
    <xf numFmtId="49" fontId="24" fillId="3" borderId="12" xfId="8" applyNumberFormat="1" applyFont="1" applyFill="1" applyBorder="1" applyAlignment="1" applyProtection="1">
      <alignment horizontal="right" vertical="center" wrapText="1"/>
    </xf>
    <xf numFmtId="49" fontId="24" fillId="3" borderId="7" xfId="8" applyNumberFormat="1" applyFont="1" applyFill="1" applyBorder="1" applyAlignment="1" applyProtection="1">
      <alignment horizontal="right" vertical="center" wrapText="1"/>
    </xf>
    <xf numFmtId="0" fontId="19" fillId="3" borderId="6" xfId="0" applyFont="1" applyFill="1" applyBorder="1" applyAlignment="1" applyProtection="1">
      <alignment horizontal="left" vertical="center" wrapText="1"/>
    </xf>
    <xf numFmtId="49" fontId="6" fillId="23" borderId="5" xfId="5" applyNumberFormat="1" applyFont="1" applyFill="1" applyBorder="1" applyAlignment="1" applyProtection="1">
      <alignment horizontal="right" vertical="center" wrapText="1"/>
    </xf>
    <xf numFmtId="49" fontId="19" fillId="0" borderId="6" xfId="9" applyNumberFormat="1" applyFont="1" applyFill="1" applyBorder="1" applyAlignment="1" applyProtection="1">
      <alignment horizontal="left" vertical="center" wrapText="1"/>
      <protection locked="0"/>
    </xf>
    <xf numFmtId="0" fontId="6" fillId="21" borderId="6" xfId="0" applyFont="1" applyFill="1" applyBorder="1" applyAlignment="1" applyProtection="1">
      <alignment horizontal="right" vertical="center" wrapText="1"/>
    </xf>
    <xf numFmtId="2" fontId="6" fillId="23" borderId="5" xfId="11" applyNumberFormat="1" applyFont="1" applyFill="1" applyBorder="1" applyAlignment="1" applyProtection="1">
      <alignment horizontal="right" vertical="center" wrapText="1"/>
    </xf>
    <xf numFmtId="2" fontId="6" fillId="23" borderId="12" xfId="11" applyNumberFormat="1" applyFont="1" applyFill="1" applyBorder="1" applyAlignment="1" applyProtection="1">
      <alignment horizontal="right" vertical="center" wrapText="1"/>
    </xf>
    <xf numFmtId="2" fontId="6" fillId="23" borderId="7" xfId="11" applyNumberFormat="1" applyFont="1" applyFill="1" applyBorder="1" applyAlignment="1" applyProtection="1">
      <alignment horizontal="right" vertical="center" wrapText="1"/>
    </xf>
    <xf numFmtId="49" fontId="19" fillId="3" borderId="1" xfId="5" applyNumberFormat="1" applyFont="1" applyFill="1" applyBorder="1" applyAlignment="1" applyProtection="1">
      <alignment horizontal="left" vertical="center" wrapText="1"/>
    </xf>
    <xf numFmtId="49" fontId="19" fillId="3" borderId="14" xfId="5" applyNumberFormat="1" applyFont="1" applyFill="1" applyBorder="1" applyAlignment="1" applyProtection="1">
      <alignment horizontal="left" vertical="center" wrapText="1"/>
    </xf>
    <xf numFmtId="2" fontId="65" fillId="3" borderId="8" xfId="11" applyNumberFormat="1" applyFont="1" applyFill="1" applyBorder="1" applyAlignment="1" applyProtection="1">
      <alignment horizontal="center" vertical="center" wrapText="1"/>
    </xf>
    <xf numFmtId="49" fontId="10" fillId="3" borderId="6" xfId="14" applyNumberFormat="1" applyFont="1" applyFill="1" applyBorder="1" applyAlignment="1" applyProtection="1">
      <alignment horizontal="center" vertical="center" wrapText="1"/>
    </xf>
    <xf numFmtId="3" fontId="10" fillId="3" borderId="5" xfId="11" applyNumberFormat="1" applyFont="1" applyFill="1" applyBorder="1" applyAlignment="1" applyProtection="1">
      <alignment vertical="center" wrapText="1" shrinkToFit="1"/>
    </xf>
    <xf numFmtId="3" fontId="10" fillId="3" borderId="12" xfId="11" applyNumberFormat="1" applyFont="1" applyFill="1" applyBorder="1" applyAlignment="1" applyProtection="1">
      <alignment vertical="center" wrapText="1" shrinkToFit="1"/>
    </xf>
    <xf numFmtId="3" fontId="10" fillId="3" borderId="7" xfId="11" applyNumberFormat="1" applyFont="1" applyFill="1" applyBorder="1" applyAlignment="1" applyProtection="1">
      <alignment vertical="center" wrapText="1" shrinkToFit="1"/>
    </xf>
    <xf numFmtId="2" fontId="19" fillId="3" borderId="8" xfId="11" applyNumberFormat="1" applyFont="1" applyFill="1" applyBorder="1" applyAlignment="1" applyProtection="1">
      <alignment horizontal="center" vertical="center" wrapText="1"/>
    </xf>
    <xf numFmtId="49" fontId="19" fillId="3" borderId="14" xfId="5" applyNumberFormat="1" applyFont="1" applyFill="1" applyBorder="1" applyAlignment="1" applyProtection="1">
      <alignment vertical="center" wrapText="1"/>
    </xf>
    <xf numFmtId="49" fontId="19" fillId="12" borderId="6" xfId="5" applyNumberFormat="1" applyFont="1" applyFill="1" applyBorder="1" applyAlignment="1" applyProtection="1">
      <alignment vertical="top" wrapText="1"/>
      <protection locked="0"/>
    </xf>
    <xf numFmtId="0" fontId="19" fillId="12" borderId="6" xfId="0" applyFont="1" applyFill="1" applyBorder="1" applyAlignment="1" applyProtection="1">
      <alignment vertical="top" wrapText="1"/>
      <protection locked="0"/>
    </xf>
    <xf numFmtId="49" fontId="19" fillId="12" borderId="6" xfId="9" applyNumberFormat="1" applyFont="1" applyFill="1" applyBorder="1" applyAlignment="1" applyProtection="1">
      <alignment horizontal="left" vertical="center" wrapText="1"/>
      <protection locked="0"/>
    </xf>
    <xf numFmtId="0" fontId="19" fillId="3" borderId="0" xfId="8" applyFont="1" applyFill="1" applyBorder="1" applyAlignment="1" applyProtection="1">
      <alignment vertical="center" wrapText="1"/>
    </xf>
    <xf numFmtId="0" fontId="19" fillId="3" borderId="3" xfId="8" applyFont="1" applyFill="1" applyBorder="1" applyAlignment="1" applyProtection="1">
      <alignment vertical="center" wrapText="1"/>
    </xf>
    <xf numFmtId="2" fontId="10" fillId="3" borderId="0" xfId="11" applyNumberFormat="1" applyFont="1" applyFill="1" applyBorder="1" applyAlignment="1" applyProtection="1">
      <alignment horizontal="right" vertical="center" wrapText="1"/>
    </xf>
    <xf numFmtId="2" fontId="10" fillId="3" borderId="3" xfId="11" applyNumberFormat="1" applyFont="1" applyFill="1" applyBorder="1" applyAlignment="1" applyProtection="1">
      <alignment horizontal="right" vertical="center" wrapText="1"/>
    </xf>
    <xf numFmtId="49" fontId="7" fillId="23" borderId="6" xfId="5" applyNumberFormat="1" applyFont="1" applyFill="1" applyBorder="1" applyAlignment="1" applyProtection="1">
      <alignment horizontal="left" vertical="center" wrapText="1"/>
    </xf>
    <xf numFmtId="0" fontId="2" fillId="0" borderId="5"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49" fontId="33" fillId="16" borderId="6" xfId="9" applyNumberFormat="1" applyFont="1" applyFill="1" applyBorder="1" applyAlignment="1" applyProtection="1">
      <alignment horizontal="left" vertical="center" wrapText="1"/>
    </xf>
    <xf numFmtId="49" fontId="6" fillId="23" borderId="2" xfId="5" applyNumberFormat="1" applyFont="1" applyFill="1" applyBorder="1" applyAlignment="1" applyProtection="1">
      <alignment horizontal="right" vertical="center" wrapText="1"/>
    </xf>
    <xf numFmtId="49" fontId="6" fillId="23" borderId="3" xfId="5" applyNumberFormat="1" applyFont="1" applyFill="1" applyBorder="1" applyAlignment="1" applyProtection="1">
      <alignment horizontal="right" vertical="center" wrapText="1"/>
    </xf>
    <xf numFmtId="49" fontId="6" fillId="23" borderId="4" xfId="5" applyNumberFormat="1" applyFont="1" applyFill="1" applyBorder="1" applyAlignment="1" applyProtection="1">
      <alignment horizontal="right" vertical="center" wrapText="1"/>
    </xf>
    <xf numFmtId="0" fontId="32" fillId="3" borderId="5" xfId="8" applyFont="1" applyFill="1" applyBorder="1" applyAlignment="1" applyProtection="1">
      <alignment horizontal="right" vertical="center" wrapText="1"/>
    </xf>
    <xf numFmtId="0" fontId="32" fillId="3" borderId="12" xfId="8" applyFont="1" applyFill="1" applyBorder="1" applyAlignment="1" applyProtection="1">
      <alignment horizontal="right" vertical="center" wrapText="1"/>
    </xf>
    <xf numFmtId="0" fontId="32" fillId="3" borderId="7" xfId="8" applyFont="1" applyFill="1" applyBorder="1" applyAlignment="1" applyProtection="1">
      <alignment horizontal="right" vertical="center" wrapText="1"/>
    </xf>
    <xf numFmtId="2" fontId="19" fillId="3" borderId="1" xfId="11" applyNumberFormat="1" applyFont="1" applyFill="1" applyBorder="1" applyAlignment="1" applyProtection="1">
      <alignment horizontal="center" vertical="center" wrapText="1"/>
    </xf>
    <xf numFmtId="2" fontId="19" fillId="3" borderId="9" xfId="11" applyNumberFormat="1" applyFont="1" applyFill="1" applyBorder="1" applyAlignment="1" applyProtection="1">
      <alignment horizontal="center" vertical="center" wrapText="1"/>
    </xf>
    <xf numFmtId="2" fontId="19" fillId="3" borderId="14" xfId="11" applyNumberFormat="1" applyFont="1" applyFill="1" applyBorder="1" applyAlignment="1" applyProtection="1">
      <alignment horizontal="center" vertical="center" wrapText="1"/>
    </xf>
    <xf numFmtId="49" fontId="19" fillId="12" borderId="6" xfId="5" applyNumberFormat="1" applyFont="1" applyFill="1" applyBorder="1" applyAlignment="1" applyProtection="1">
      <alignment horizontal="left" vertical="center" wrapText="1"/>
      <protection locked="0"/>
    </xf>
    <xf numFmtId="49" fontId="10" fillId="3" borderId="8" xfId="5" applyNumberFormat="1" applyFont="1" applyFill="1" applyBorder="1" applyAlignment="1" applyProtection="1">
      <alignment horizontal="center" vertical="center" wrapText="1"/>
    </xf>
    <xf numFmtId="49" fontId="66" fillId="3" borderId="11" xfId="5" applyNumberFormat="1" applyFont="1" applyFill="1" applyBorder="1" applyAlignment="1" applyProtection="1">
      <alignment vertical="center" wrapText="1"/>
    </xf>
    <xf numFmtId="49" fontId="66" fillId="3" borderId="13" xfId="5" applyNumberFormat="1" applyFont="1" applyFill="1" applyBorder="1" applyAlignment="1" applyProtection="1">
      <alignment vertical="center" wrapText="1"/>
    </xf>
    <xf numFmtId="49" fontId="6" fillId="21" borderId="5" xfId="5" applyNumberFormat="1" applyFont="1" applyFill="1" applyBorder="1" applyAlignment="1" applyProtection="1">
      <alignment horizontal="right" vertical="center" wrapText="1"/>
    </xf>
    <xf numFmtId="49" fontId="6" fillId="21" borderId="7" xfId="5" applyNumberFormat="1" applyFont="1" applyFill="1" applyBorder="1" applyAlignment="1" applyProtection="1">
      <alignment horizontal="right" vertical="center" wrapText="1"/>
    </xf>
    <xf numFmtId="0" fontId="8" fillId="21" borderId="2" xfId="0" applyFont="1" applyFill="1" applyBorder="1" applyAlignment="1" applyProtection="1">
      <alignment horizontal="center" vertical="center" wrapText="1"/>
    </xf>
    <xf numFmtId="0" fontId="14" fillId="21" borderId="4" xfId="0" applyFont="1" applyFill="1" applyBorder="1" applyAlignment="1" applyProtection="1">
      <alignment horizontal="center" vertical="center" wrapText="1"/>
    </xf>
    <xf numFmtId="0" fontId="14" fillId="21" borderId="10" xfId="0" applyFont="1" applyFill="1" applyBorder="1" applyAlignment="1" applyProtection="1">
      <alignment horizontal="center" vertical="center" wrapText="1"/>
    </xf>
    <xf numFmtId="0" fontId="14" fillId="21" borderId="8" xfId="0" applyFont="1" applyFill="1" applyBorder="1" applyAlignment="1" applyProtection="1">
      <alignment horizontal="center" vertical="center" wrapText="1"/>
    </xf>
    <xf numFmtId="0" fontId="14" fillId="21" borderId="15" xfId="0" applyFont="1" applyFill="1" applyBorder="1" applyAlignment="1" applyProtection="1">
      <alignment horizontal="center" vertical="center" wrapText="1"/>
    </xf>
    <xf numFmtId="0" fontId="14" fillId="21" borderId="13" xfId="0" applyFont="1" applyFill="1" applyBorder="1" applyAlignment="1" applyProtection="1">
      <alignment horizontal="center" vertical="center" wrapText="1"/>
    </xf>
    <xf numFmtId="0" fontId="10" fillId="3" borderId="10" xfId="4" applyFont="1" applyFill="1" applyBorder="1" applyAlignment="1">
      <alignment horizontal="center" vertical="center"/>
    </xf>
    <xf numFmtId="0" fontId="10" fillId="3" borderId="0" xfId="4" applyFont="1" applyFill="1" applyBorder="1" applyAlignment="1">
      <alignment horizontal="center" vertical="center"/>
    </xf>
    <xf numFmtId="0" fontId="10" fillId="3" borderId="8" xfId="4" applyFont="1" applyFill="1" applyBorder="1" applyAlignment="1">
      <alignment horizontal="center" vertical="center"/>
    </xf>
    <xf numFmtId="0" fontId="10" fillId="3" borderId="11" xfId="4" applyFont="1" applyFill="1" applyBorder="1" applyAlignment="1">
      <alignment horizontal="center" vertical="center"/>
    </xf>
    <xf numFmtId="0" fontId="10" fillId="3" borderId="13" xfId="4" applyFont="1" applyFill="1" applyBorder="1" applyAlignment="1">
      <alignment horizontal="center" vertical="center"/>
    </xf>
    <xf numFmtId="0" fontId="10" fillId="3" borderId="0" xfId="4" applyFont="1" applyFill="1" applyAlignment="1">
      <alignment horizontal="center" vertical="center"/>
    </xf>
    <xf numFmtId="0" fontId="11" fillId="3" borderId="16" xfId="4" applyFont="1" applyFill="1" applyBorder="1" applyAlignment="1" applyProtection="1">
      <alignment horizontal="center" vertical="center"/>
      <protection hidden="1"/>
    </xf>
    <xf numFmtId="0" fontId="11" fillId="3" borderId="6" xfId="4" applyFont="1" applyFill="1" applyBorder="1" applyAlignment="1" applyProtection="1">
      <alignment horizontal="center" vertical="center"/>
      <protection hidden="1"/>
    </xf>
    <xf numFmtId="0" fontId="10" fillId="3" borderId="6" xfId="4" applyFont="1" applyFill="1" applyBorder="1" applyAlignment="1">
      <alignment horizontal="center" vertical="center"/>
    </xf>
    <xf numFmtId="49" fontId="7" fillId="22" borderId="5" xfId="0" applyNumberFormat="1" applyFont="1" applyFill="1" applyBorder="1" applyAlignment="1" applyProtection="1">
      <alignment horizontal="left" vertical="center" wrapText="1"/>
      <protection hidden="1"/>
    </xf>
    <xf numFmtId="49" fontId="7" fillId="22" borderId="12" xfId="0" applyNumberFormat="1" applyFont="1" applyFill="1" applyBorder="1" applyAlignment="1" applyProtection="1">
      <alignment horizontal="left" vertical="center" wrapText="1"/>
      <protection hidden="1"/>
    </xf>
    <xf numFmtId="49" fontId="7" fillId="22" borderId="7" xfId="0" applyNumberFormat="1" applyFont="1" applyFill="1" applyBorder="1" applyAlignment="1" applyProtection="1">
      <alignment horizontal="left" vertical="center" wrapText="1"/>
      <protection hidden="1"/>
    </xf>
    <xf numFmtId="0" fontId="82" fillId="3" borderId="6" xfId="4" applyFont="1" applyFill="1" applyBorder="1" applyAlignment="1" applyProtection="1">
      <alignment horizontal="left" vertical="center" wrapText="1"/>
      <protection hidden="1"/>
    </xf>
    <xf numFmtId="0" fontId="15" fillId="3" borderId="6" xfId="4" applyFont="1" applyFill="1" applyBorder="1" applyAlignment="1" applyProtection="1">
      <alignment horizontal="right" vertical="center" wrapText="1"/>
      <protection hidden="1"/>
    </xf>
    <xf numFmtId="4" fontId="10" fillId="3" borderId="2" xfId="12" applyFont="1" applyFill="1" applyBorder="1" applyAlignment="1" applyProtection="1">
      <alignment horizontal="center" vertical="center" wrapText="1"/>
      <protection hidden="1"/>
    </xf>
    <xf numFmtId="4" fontId="10" fillId="3" borderId="3" xfId="12" applyFont="1" applyFill="1" applyBorder="1" applyAlignment="1" applyProtection="1">
      <alignment horizontal="center" vertical="center" wrapText="1"/>
      <protection hidden="1"/>
    </xf>
    <xf numFmtId="4" fontId="10" fillId="3" borderId="10" xfId="12" applyFont="1" applyFill="1" applyBorder="1" applyAlignment="1" applyProtection="1">
      <alignment horizontal="center" vertical="center" wrapText="1"/>
      <protection hidden="1"/>
    </xf>
    <xf numFmtId="4" fontId="10" fillId="3" borderId="0" xfId="12" applyFont="1" applyFill="1" applyBorder="1" applyAlignment="1" applyProtection="1">
      <alignment horizontal="center" vertical="center" wrapText="1"/>
      <protection hidden="1"/>
    </xf>
    <xf numFmtId="4" fontId="10" fillId="3" borderId="15" xfId="12" applyFont="1" applyFill="1" applyBorder="1" applyAlignment="1" applyProtection="1">
      <alignment horizontal="center" vertical="center" wrapText="1"/>
      <protection hidden="1"/>
    </xf>
    <xf numFmtId="4" fontId="10" fillId="3" borderId="11" xfId="12" applyFont="1" applyFill="1" applyBorder="1" applyAlignment="1" applyProtection="1">
      <alignment horizontal="center" vertical="center" wrapText="1"/>
      <protection hidden="1"/>
    </xf>
    <xf numFmtId="49" fontId="19" fillId="3" borderId="5" xfId="9" applyNumberFormat="1" applyFont="1" applyFill="1" applyBorder="1" applyAlignment="1" applyProtection="1">
      <alignment horizontal="center" vertical="center" wrapText="1"/>
      <protection locked="0"/>
    </xf>
    <xf numFmtId="49" fontId="19" fillId="3" borderId="12" xfId="9" applyNumberFormat="1" applyFont="1" applyFill="1" applyBorder="1" applyAlignment="1" applyProtection="1">
      <alignment horizontal="center" vertical="center" wrapText="1"/>
      <protection locked="0"/>
    </xf>
    <xf numFmtId="2" fontId="10" fillId="3" borderId="5" xfId="11" applyNumberFormat="1" applyFont="1" applyFill="1" applyBorder="1" applyAlignment="1" applyProtection="1">
      <alignment horizontal="center" vertical="center" wrapText="1"/>
      <protection hidden="1"/>
    </xf>
    <xf numFmtId="2" fontId="10" fillId="3" borderId="12" xfId="11" applyNumberFormat="1" applyFont="1" applyFill="1" applyBorder="1" applyAlignment="1" applyProtection="1">
      <alignment horizontal="center" vertical="center" wrapText="1"/>
      <protection hidden="1"/>
    </xf>
    <xf numFmtId="2" fontId="10" fillId="3" borderId="7" xfId="11" applyNumberFormat="1" applyFont="1" applyFill="1" applyBorder="1" applyAlignment="1" applyProtection="1">
      <alignment horizontal="center" vertical="center" wrapText="1"/>
      <protection hidden="1"/>
    </xf>
    <xf numFmtId="0" fontId="19" fillId="3" borderId="5" xfId="10" applyFont="1" applyFill="1" applyBorder="1" applyAlignment="1">
      <alignment horizontal="center" vertical="center" wrapText="1"/>
    </xf>
    <xf numFmtId="0" fontId="19" fillId="3" borderId="12" xfId="10" applyFont="1" applyFill="1" applyBorder="1" applyAlignment="1">
      <alignment horizontal="center" vertical="center" wrapText="1"/>
    </xf>
    <xf numFmtId="49" fontId="10" fillId="3" borderId="1" xfId="11" applyNumberFormat="1" applyFont="1" applyFill="1" applyBorder="1" applyAlignment="1" applyProtection="1">
      <alignment horizontal="center" vertical="center" wrapText="1"/>
      <protection hidden="1"/>
    </xf>
    <xf numFmtId="49" fontId="10" fillId="3" borderId="9" xfId="11" applyNumberFormat="1" applyFont="1" applyFill="1" applyBorder="1" applyAlignment="1" applyProtection="1">
      <alignment horizontal="center" vertical="center" wrapText="1"/>
      <protection hidden="1"/>
    </xf>
    <xf numFmtId="49" fontId="10" fillId="3" borderId="14" xfId="11" applyNumberFormat="1" applyFont="1" applyFill="1" applyBorder="1" applyAlignment="1" applyProtection="1">
      <alignment horizontal="center" vertical="center" wrapText="1"/>
      <protection hidden="1"/>
    </xf>
    <xf numFmtId="3" fontId="6" fillId="3" borderId="5" xfId="15" applyNumberFormat="1" applyFont="1" applyFill="1" applyBorder="1" applyAlignment="1" applyProtection="1">
      <alignment horizontal="center" vertical="center" wrapText="1"/>
      <protection hidden="1"/>
    </xf>
    <xf numFmtId="3" fontId="6" fillId="3" borderId="12" xfId="15" applyNumberFormat="1" applyFont="1" applyFill="1" applyBorder="1" applyAlignment="1" applyProtection="1">
      <alignment horizontal="center" vertical="center" wrapText="1"/>
      <protection hidden="1"/>
    </xf>
    <xf numFmtId="0" fontId="6" fillId="22" borderId="5" xfId="10" applyFont="1" applyFill="1" applyBorder="1" applyAlignment="1">
      <alignment horizontal="left" vertical="center" wrapText="1"/>
    </xf>
    <xf numFmtId="0" fontId="6" fillId="22" borderId="7" xfId="10" applyFont="1" applyFill="1" applyBorder="1" applyAlignment="1">
      <alignment horizontal="left" vertical="center" wrapText="1"/>
    </xf>
    <xf numFmtId="4" fontId="19" fillId="3" borderId="10" xfId="10" applyNumberFormat="1" applyFont="1" applyFill="1" applyBorder="1" applyAlignment="1" applyProtection="1">
      <alignment horizontal="center" vertical="center" wrapText="1"/>
      <protection locked="0"/>
    </xf>
    <xf numFmtId="4" fontId="19" fillId="3" borderId="0" xfId="10" applyNumberFormat="1" applyFont="1" applyFill="1" applyBorder="1" applyAlignment="1" applyProtection="1">
      <alignment horizontal="center" vertical="center" wrapText="1"/>
      <protection locked="0"/>
    </xf>
    <xf numFmtId="4" fontId="19" fillId="3" borderId="8" xfId="10" applyNumberFormat="1" applyFont="1" applyFill="1" applyBorder="1" applyAlignment="1" applyProtection="1">
      <alignment horizontal="center" vertical="center" wrapText="1"/>
      <protection locked="0"/>
    </xf>
    <xf numFmtId="4" fontId="19" fillId="3" borderId="15" xfId="10" applyNumberFormat="1" applyFont="1" applyFill="1" applyBorder="1" applyAlignment="1" applyProtection="1">
      <alignment horizontal="center" vertical="center" wrapText="1"/>
    </xf>
    <xf numFmtId="4" fontId="19" fillId="3" borderId="11" xfId="10" applyNumberFormat="1" applyFont="1" applyFill="1" applyBorder="1" applyAlignment="1" applyProtection="1">
      <alignment horizontal="center" vertical="center" wrapText="1"/>
    </xf>
    <xf numFmtId="4" fontId="19" fillId="3" borderId="13" xfId="10" applyNumberFormat="1" applyFont="1" applyFill="1" applyBorder="1" applyAlignment="1" applyProtection="1">
      <alignment horizontal="center" vertical="center" wrapText="1"/>
    </xf>
    <xf numFmtId="0" fontId="19" fillId="3" borderId="8" xfId="10" applyFont="1" applyFill="1" applyBorder="1" applyAlignment="1">
      <alignment vertical="center" wrapText="1"/>
    </xf>
    <xf numFmtId="0" fontId="8" fillId="3" borderId="5" xfId="10" applyFont="1" applyFill="1" applyBorder="1" applyAlignment="1">
      <alignment horizontal="center" wrapText="1"/>
    </xf>
    <xf numFmtId="0" fontId="8" fillId="3" borderId="7" xfId="10" applyFont="1" applyFill="1" applyBorder="1" applyAlignment="1">
      <alignment horizontal="center" wrapText="1"/>
    </xf>
    <xf numFmtId="4" fontId="7" fillId="23" borderId="6" xfId="10" applyNumberFormat="1" applyFont="1" applyFill="1" applyBorder="1" applyAlignment="1" applyProtection="1">
      <alignment horizontal="right" vertical="center" wrapText="1"/>
      <protection locked="0"/>
    </xf>
    <xf numFmtId="0" fontId="19" fillId="0" borderId="0" xfId="8" applyFont="1" applyFill="1" applyBorder="1" applyAlignment="1" applyProtection="1">
      <alignment vertical="center" wrapText="1"/>
    </xf>
    <xf numFmtId="49" fontId="16" fillId="3" borderId="5" xfId="8" applyNumberFormat="1" applyFont="1" applyFill="1" applyBorder="1" applyAlignment="1" applyProtection="1">
      <alignment horizontal="left" vertical="center" wrapText="1"/>
      <protection locked="0"/>
    </xf>
    <xf numFmtId="49" fontId="16" fillId="3" borderId="12" xfId="8" applyNumberFormat="1" applyFont="1" applyFill="1" applyBorder="1" applyAlignment="1" applyProtection="1">
      <alignment horizontal="left" vertical="center" wrapText="1"/>
      <protection locked="0"/>
    </xf>
    <xf numFmtId="49" fontId="16" fillId="3" borderId="7" xfId="8" applyNumberFormat="1" applyFont="1" applyFill="1" applyBorder="1" applyAlignment="1" applyProtection="1">
      <alignment horizontal="left" vertical="center" wrapText="1"/>
      <protection locked="0"/>
    </xf>
    <xf numFmtId="0" fontId="19" fillId="3" borderId="12" xfId="8" applyFont="1" applyFill="1" applyBorder="1" applyAlignment="1" applyProtection="1">
      <alignment vertical="center" wrapText="1"/>
      <protection locked="0"/>
    </xf>
    <xf numFmtId="49" fontId="16" fillId="6" borderId="5" xfId="8" applyNumberFormat="1" applyFont="1" applyFill="1" applyBorder="1" applyAlignment="1" applyProtection="1">
      <alignment horizontal="left" vertical="center" wrapText="1"/>
      <protection locked="0"/>
    </xf>
    <xf numFmtId="49" fontId="16" fillId="6" borderId="12" xfId="8" applyNumberFormat="1" applyFont="1" applyFill="1" applyBorder="1" applyAlignment="1" applyProtection="1">
      <alignment horizontal="left" vertical="center" wrapText="1"/>
      <protection locked="0"/>
    </xf>
    <xf numFmtId="49" fontId="16" fillId="6" borderId="2" xfId="8" applyNumberFormat="1" applyFont="1" applyFill="1" applyBorder="1" applyAlignment="1" applyProtection="1">
      <alignment horizontal="left" vertical="center" wrapText="1"/>
      <protection locked="0"/>
    </xf>
    <xf numFmtId="49" fontId="16" fillId="6" borderId="3" xfId="8" applyNumberFormat="1" applyFont="1" applyFill="1" applyBorder="1" applyAlignment="1" applyProtection="1">
      <alignment horizontal="left" vertical="center" wrapText="1"/>
      <protection locked="0"/>
    </xf>
    <xf numFmtId="0" fontId="4" fillId="3" borderId="0" xfId="0" applyFont="1" applyFill="1" applyAlignment="1">
      <alignment vertical="center" wrapText="1"/>
    </xf>
    <xf numFmtId="49" fontId="13" fillId="23" borderId="5" xfId="8" applyNumberFormat="1" applyFont="1" applyFill="1" applyBorder="1" applyAlignment="1" applyProtection="1">
      <alignment horizontal="right" vertical="center" wrapText="1"/>
    </xf>
    <xf numFmtId="49" fontId="13" fillId="23" borderId="12" xfId="8" applyNumberFormat="1" applyFont="1" applyFill="1" applyBorder="1" applyAlignment="1" applyProtection="1">
      <alignment horizontal="right" vertical="center" wrapText="1"/>
    </xf>
    <xf numFmtId="49" fontId="13" fillId="23" borderId="7" xfId="8" applyNumberFormat="1" applyFont="1" applyFill="1" applyBorder="1" applyAlignment="1" applyProtection="1">
      <alignment horizontal="right" vertical="center" wrapText="1"/>
    </xf>
    <xf numFmtId="0" fontId="19" fillId="0" borderId="0" xfId="8" applyFont="1" applyFill="1" applyBorder="1" applyAlignment="1" applyProtection="1">
      <alignment horizontal="center" vertical="center" wrapText="1"/>
    </xf>
    <xf numFmtId="44" fontId="7" fillId="23" borderId="6" xfId="1" applyFont="1" applyFill="1" applyBorder="1" applyAlignment="1" applyProtection="1">
      <alignment horizontal="left" vertical="center" wrapText="1"/>
      <protection hidden="1"/>
    </xf>
    <xf numFmtId="49" fontId="16" fillId="3" borderId="6" xfId="8" applyNumberFormat="1" applyFont="1" applyFill="1" applyBorder="1" applyAlignment="1" applyProtection="1">
      <alignment horizontal="left" vertical="center" wrapText="1"/>
      <protection locked="0"/>
    </xf>
    <xf numFmtId="49" fontId="16" fillId="0" borderId="5" xfId="8" applyNumberFormat="1" applyFont="1" applyFill="1" applyBorder="1" applyAlignment="1" applyProtection="1">
      <alignment horizontal="left" vertical="center" wrapText="1"/>
      <protection locked="0"/>
    </xf>
    <xf numFmtId="49" fontId="16" fillId="0" borderId="12" xfId="8" applyNumberFormat="1" applyFont="1" applyFill="1" applyBorder="1" applyAlignment="1" applyProtection="1">
      <alignment horizontal="left" vertical="center" wrapText="1"/>
      <protection locked="0"/>
    </xf>
    <xf numFmtId="49" fontId="16" fillId="0" borderId="7" xfId="8" applyNumberFormat="1" applyFont="1" applyFill="1" applyBorder="1" applyAlignment="1" applyProtection="1">
      <alignment horizontal="left" vertical="center" wrapText="1"/>
      <protection locked="0"/>
    </xf>
    <xf numFmtId="49" fontId="13" fillId="23" borderId="1" xfId="8" applyNumberFormat="1" applyFont="1" applyFill="1" applyBorder="1" applyAlignment="1" applyProtection="1">
      <alignment horizontal="right" vertical="center" wrapText="1"/>
      <protection hidden="1"/>
    </xf>
    <xf numFmtId="0" fontId="19" fillId="0" borderId="8" xfId="8" applyFont="1" applyFill="1" applyBorder="1" applyAlignment="1" applyProtection="1">
      <alignment horizontal="center" vertical="center" wrapText="1"/>
    </xf>
    <xf numFmtId="0" fontId="26" fillId="23" borderId="5" xfId="8" applyFont="1" applyFill="1" applyBorder="1" applyAlignment="1" applyProtection="1">
      <alignment horizontal="left" vertical="center" wrapText="1"/>
      <protection hidden="1"/>
    </xf>
    <xf numFmtId="0" fontId="26" fillId="23" borderId="12" xfId="8" applyFont="1" applyFill="1" applyBorder="1" applyAlignment="1" applyProtection="1">
      <alignment horizontal="left" vertical="center" wrapText="1"/>
      <protection hidden="1"/>
    </xf>
    <xf numFmtId="0" fontId="26" fillId="23" borderId="7" xfId="8" applyFont="1" applyFill="1" applyBorder="1" applyAlignment="1" applyProtection="1">
      <alignment horizontal="left" vertical="center" wrapText="1"/>
      <protection hidden="1"/>
    </xf>
    <xf numFmtId="0" fontId="8" fillId="3" borderId="6" xfId="8" applyFont="1" applyFill="1" applyBorder="1" applyAlignment="1" applyProtection="1">
      <alignment horizontal="right" vertical="center" wrapText="1"/>
    </xf>
    <xf numFmtId="49" fontId="16" fillId="3" borderId="15" xfId="8" applyNumberFormat="1" applyFont="1" applyFill="1" applyBorder="1" applyAlignment="1" applyProtection="1">
      <alignment horizontal="left" vertical="center" wrapText="1"/>
      <protection locked="0"/>
    </xf>
    <xf numFmtId="49" fontId="16" fillId="3" borderId="11" xfId="8" applyNumberFormat="1" applyFont="1" applyFill="1" applyBorder="1" applyAlignment="1" applyProtection="1">
      <alignment horizontal="left" vertical="center" wrapText="1"/>
      <protection locked="0"/>
    </xf>
    <xf numFmtId="49" fontId="13" fillId="23" borderId="6" xfId="8" applyNumberFormat="1" applyFont="1" applyFill="1" applyBorder="1" applyAlignment="1" applyProtection="1">
      <alignment horizontal="right" vertical="center" wrapText="1"/>
      <protection hidden="1"/>
    </xf>
    <xf numFmtId="0" fontId="16" fillId="3" borderId="11" xfId="8" applyFont="1" applyFill="1" applyBorder="1" applyAlignment="1" applyProtection="1">
      <alignment horizontal="center" vertical="center" wrapText="1"/>
    </xf>
    <xf numFmtId="49" fontId="13" fillId="23" borderId="5" xfId="8" applyNumberFormat="1" applyFont="1" applyFill="1" applyBorder="1" applyAlignment="1" applyProtection="1">
      <alignment horizontal="right" vertical="center" wrapText="1"/>
      <protection hidden="1"/>
    </xf>
    <xf numFmtId="49" fontId="13" fillId="23" borderId="12" xfId="8" applyNumberFormat="1" applyFont="1" applyFill="1" applyBorder="1" applyAlignment="1" applyProtection="1">
      <alignment horizontal="right" vertical="center" wrapText="1"/>
      <protection hidden="1"/>
    </xf>
    <xf numFmtId="49" fontId="13" fillId="23" borderId="7" xfId="8" applyNumberFormat="1" applyFont="1" applyFill="1" applyBorder="1" applyAlignment="1" applyProtection="1">
      <alignment horizontal="right" vertical="center" wrapText="1"/>
      <protection hidden="1"/>
    </xf>
    <xf numFmtId="1" fontId="29" fillId="3" borderId="5" xfId="20" applyNumberFormat="1" applyFont="1" applyFill="1" applyBorder="1" applyAlignment="1" applyProtection="1">
      <alignment horizontal="center" vertical="center" wrapText="1"/>
      <protection locked="0"/>
    </xf>
    <xf numFmtId="1" fontId="29" fillId="3" borderId="12" xfId="20" applyNumberFormat="1" applyFont="1" applyFill="1" applyBorder="1" applyAlignment="1" applyProtection="1">
      <alignment horizontal="center" vertical="center" wrapText="1"/>
      <protection locked="0"/>
    </xf>
    <xf numFmtId="49" fontId="12" fillId="3" borderId="2" xfId="8" applyNumberFormat="1" applyFont="1" applyFill="1" applyBorder="1" applyAlignment="1" applyProtection="1">
      <alignment horizontal="center" vertical="center" wrapText="1"/>
    </xf>
    <xf numFmtId="49" fontId="12" fillId="3" borderId="4" xfId="8" applyNumberFormat="1" applyFont="1" applyFill="1" applyBorder="1" applyAlignment="1" applyProtection="1">
      <alignment horizontal="center" vertical="center" wrapText="1"/>
    </xf>
    <xf numFmtId="49" fontId="12" fillId="3" borderId="10" xfId="8" applyNumberFormat="1" applyFont="1" applyFill="1" applyBorder="1" applyAlignment="1" applyProtection="1">
      <alignment horizontal="center" vertical="center" wrapText="1"/>
    </xf>
    <xf numFmtId="49" fontId="12" fillId="3" borderId="8" xfId="8" applyNumberFormat="1" applyFont="1" applyFill="1" applyBorder="1" applyAlignment="1" applyProtection="1">
      <alignment horizontal="center" vertical="center" wrapText="1"/>
    </xf>
    <xf numFmtId="0" fontId="16" fillId="3" borderId="1" xfId="8" applyFont="1" applyFill="1" applyBorder="1" applyAlignment="1" applyProtection="1">
      <alignment horizontal="center" vertical="center" wrapText="1"/>
      <protection locked="0"/>
    </xf>
    <xf numFmtId="0" fontId="16" fillId="3" borderId="14" xfId="8" applyFont="1" applyFill="1" applyBorder="1" applyAlignment="1" applyProtection="1">
      <alignment horizontal="center" vertical="center" wrapText="1"/>
      <protection locked="0"/>
    </xf>
    <xf numFmtId="49" fontId="26" fillId="23" borderId="5" xfId="8" applyNumberFormat="1" applyFont="1" applyFill="1" applyBorder="1" applyAlignment="1" applyProtection="1">
      <alignment horizontal="left" vertical="center" wrapText="1"/>
      <protection hidden="1"/>
    </xf>
    <xf numFmtId="49" fontId="26" fillId="23" borderId="12" xfId="8" applyNumberFormat="1" applyFont="1" applyFill="1" applyBorder="1" applyAlignment="1" applyProtection="1">
      <alignment horizontal="left" vertical="center" wrapText="1"/>
      <protection hidden="1"/>
    </xf>
    <xf numFmtId="49" fontId="26" fillId="23" borderId="7" xfId="8" applyNumberFormat="1" applyFont="1" applyFill="1" applyBorder="1" applyAlignment="1" applyProtection="1">
      <alignment horizontal="left" vertical="center" wrapText="1"/>
      <protection hidden="1"/>
    </xf>
    <xf numFmtId="49" fontId="16" fillId="3" borderId="0" xfId="8" applyNumberFormat="1" applyFont="1" applyFill="1" applyBorder="1" applyAlignment="1" applyProtection="1">
      <alignment horizontal="center" vertical="center" wrapText="1"/>
    </xf>
    <xf numFmtId="49" fontId="70" fillId="22" borderId="5" xfId="8" applyNumberFormat="1" applyFont="1" applyFill="1" applyBorder="1" applyAlignment="1" applyProtection="1">
      <alignment horizontal="left" vertical="center" wrapText="1"/>
      <protection hidden="1"/>
    </xf>
    <xf numFmtId="49" fontId="70" fillId="22" borderId="12" xfId="8" applyNumberFormat="1" applyFont="1" applyFill="1" applyBorder="1" applyAlignment="1" applyProtection="1">
      <alignment horizontal="left" vertical="center" wrapText="1"/>
      <protection hidden="1"/>
    </xf>
    <xf numFmtId="49" fontId="70" fillId="22" borderId="7" xfId="8" applyNumberFormat="1" applyFont="1" applyFill="1" applyBorder="1" applyAlignment="1" applyProtection="1">
      <alignment horizontal="left" vertical="center" wrapText="1"/>
      <protection hidden="1"/>
    </xf>
    <xf numFmtId="0" fontId="19" fillId="3" borderId="10" xfId="8" applyFont="1" applyFill="1" applyBorder="1" applyAlignment="1" applyProtection="1">
      <alignment horizontal="center" vertical="center" wrapText="1"/>
    </xf>
    <xf numFmtId="0" fontId="19" fillId="3" borderId="6" xfId="8" applyFont="1" applyFill="1" applyBorder="1" applyAlignment="1" applyProtection="1">
      <alignment horizontal="right" vertical="center" wrapText="1"/>
    </xf>
    <xf numFmtId="49" fontId="14" fillId="3" borderId="5" xfId="8" applyNumberFormat="1" applyFont="1" applyFill="1" applyBorder="1" applyAlignment="1" applyProtection="1">
      <alignment horizontal="right" vertical="center" wrapText="1"/>
      <protection hidden="1"/>
    </xf>
    <xf numFmtId="49" fontId="14" fillId="3" borderId="7" xfId="8" applyNumberFormat="1" applyFont="1" applyFill="1" applyBorder="1" applyAlignment="1" applyProtection="1">
      <alignment horizontal="right" vertical="center" wrapText="1"/>
      <protection hidden="1"/>
    </xf>
    <xf numFmtId="49" fontId="16" fillId="3" borderId="5" xfId="8" applyNumberFormat="1" applyFont="1" applyFill="1" applyBorder="1" applyAlignment="1" applyProtection="1">
      <alignment horizontal="right" vertical="center" wrapText="1"/>
      <protection hidden="1"/>
    </xf>
    <xf numFmtId="49" fontId="16" fillId="3" borderId="7" xfId="8" applyNumberFormat="1" applyFont="1" applyFill="1" applyBorder="1" applyAlignment="1" applyProtection="1">
      <alignment horizontal="right" vertical="center" wrapText="1"/>
      <protection hidden="1"/>
    </xf>
    <xf numFmtId="0" fontId="19" fillId="3" borderId="15" xfId="8" applyFont="1" applyFill="1" applyBorder="1" applyAlignment="1" applyProtection="1">
      <alignment horizontal="center" vertical="center" wrapText="1"/>
    </xf>
    <xf numFmtId="49" fontId="26" fillId="0" borderId="6" xfId="8" applyNumberFormat="1" applyFont="1" applyFill="1" applyBorder="1" applyAlignment="1" applyProtection="1">
      <alignment horizontal="left" vertical="center" wrapText="1"/>
      <protection locked="0"/>
    </xf>
    <xf numFmtId="49" fontId="6" fillId="23" borderId="5" xfId="11" applyNumberFormat="1" applyFont="1" applyFill="1" applyBorder="1" applyAlignment="1" applyProtection="1">
      <alignment horizontal="right" vertical="center" wrapText="1"/>
      <protection hidden="1"/>
    </xf>
    <xf numFmtId="49" fontId="6" fillId="23" borderId="12" xfId="11" applyNumberFormat="1" applyFont="1" applyFill="1" applyBorder="1" applyAlignment="1" applyProtection="1">
      <alignment horizontal="right" vertical="center" wrapText="1"/>
      <protection hidden="1"/>
    </xf>
    <xf numFmtId="4" fontId="7" fillId="23" borderId="5" xfId="0" applyNumberFormat="1" applyFont="1" applyFill="1" applyBorder="1" applyAlignment="1" applyProtection="1">
      <alignment horizontal="right" vertical="center" wrapText="1"/>
    </xf>
    <xf numFmtId="4" fontId="7" fillId="23" borderId="12" xfId="0" applyNumberFormat="1" applyFont="1" applyFill="1" applyBorder="1" applyAlignment="1" applyProtection="1">
      <alignment horizontal="right" vertical="center" wrapText="1"/>
    </xf>
    <xf numFmtId="4" fontId="7" fillId="23" borderId="7" xfId="0" applyNumberFormat="1" applyFont="1" applyFill="1" applyBorder="1" applyAlignment="1" applyProtection="1">
      <alignment horizontal="right" vertical="center" wrapText="1"/>
    </xf>
    <xf numFmtId="49" fontId="6" fillId="23" borderId="7" xfId="11" applyNumberFormat="1" applyFont="1" applyFill="1" applyBorder="1" applyAlignment="1" applyProtection="1">
      <alignment horizontal="right" vertical="center" wrapText="1"/>
      <protection hidden="1"/>
    </xf>
    <xf numFmtId="49" fontId="6" fillId="23" borderId="12" xfId="11" applyNumberFormat="1" applyFont="1" applyFill="1" applyBorder="1" applyAlignment="1" applyProtection="1">
      <alignment vertical="center" wrapText="1"/>
      <protection hidden="1"/>
    </xf>
    <xf numFmtId="49" fontId="6" fillId="23" borderId="7" xfId="11" applyNumberFormat="1" applyFont="1" applyFill="1" applyBorder="1" applyAlignment="1" applyProtection="1">
      <alignment vertical="center" wrapText="1"/>
      <protection hidden="1"/>
    </xf>
    <xf numFmtId="49" fontId="35" fillId="3" borderId="5" xfId="11" applyNumberFormat="1" applyFont="1" applyFill="1" applyBorder="1" applyAlignment="1" applyProtection="1">
      <alignment horizontal="center" vertical="center" wrapText="1"/>
      <protection hidden="1"/>
    </xf>
    <xf numFmtId="49" fontId="35" fillId="3" borderId="12" xfId="11" applyNumberFormat="1" applyFont="1" applyFill="1" applyBorder="1" applyAlignment="1" applyProtection="1">
      <alignment horizontal="center" vertical="center" wrapText="1"/>
      <protection hidden="1"/>
    </xf>
    <xf numFmtId="4" fontId="19" fillId="3" borderId="5" xfId="0" applyNumberFormat="1" applyFont="1" applyFill="1" applyBorder="1" applyAlignment="1" applyProtection="1">
      <alignment horizontal="center" vertical="center" wrapText="1"/>
    </xf>
    <xf numFmtId="4" fontId="19" fillId="3" borderId="12" xfId="0" applyNumberFormat="1" applyFont="1" applyFill="1" applyBorder="1" applyAlignment="1" applyProtection="1">
      <alignment horizontal="center" vertical="center" wrapText="1"/>
    </xf>
    <xf numFmtId="4" fontId="19" fillId="3" borderId="7" xfId="0" applyNumberFormat="1" applyFont="1" applyFill="1" applyBorder="1" applyAlignment="1" applyProtection="1">
      <alignment horizontal="center" vertical="center" wrapText="1"/>
    </xf>
    <xf numFmtId="49" fontId="6" fillId="23" borderId="15" xfId="22" applyNumberFormat="1" applyFont="1" applyFill="1" applyBorder="1" applyAlignment="1" applyProtection="1">
      <alignment vertical="center" wrapText="1"/>
    </xf>
    <xf numFmtId="49" fontId="6" fillId="23" borderId="13" xfId="22" applyNumberFormat="1" applyFont="1" applyFill="1" applyBorder="1" applyAlignment="1" applyProtection="1">
      <alignment vertical="center" wrapText="1"/>
    </xf>
    <xf numFmtId="49" fontId="19" fillId="3" borderId="11" xfId="22" applyNumberFormat="1" applyFont="1" applyFill="1" applyBorder="1" applyAlignment="1" applyProtection="1">
      <alignment horizontal="center" vertical="center" wrapText="1"/>
    </xf>
    <xf numFmtId="49" fontId="19" fillId="3" borderId="13" xfId="22" applyNumberFormat="1" applyFont="1" applyFill="1" applyBorder="1" applyAlignment="1" applyProtection="1">
      <alignment horizontal="center" vertical="center" wrapText="1"/>
    </xf>
    <xf numFmtId="4" fontId="19" fillId="3" borderId="15" xfId="11" applyNumberFormat="1" applyFont="1" applyFill="1" applyBorder="1" applyAlignment="1" applyProtection="1">
      <alignment horizontal="center" vertical="center" wrapText="1"/>
      <protection hidden="1"/>
    </xf>
    <xf numFmtId="4" fontId="19" fillId="3" borderId="11" xfId="11" applyNumberFormat="1" applyFont="1" applyFill="1" applyBorder="1" applyAlignment="1" applyProtection="1">
      <alignment horizontal="center" vertical="center" wrapText="1"/>
      <protection hidden="1"/>
    </xf>
    <xf numFmtId="1" fontId="73" fillId="3" borderId="3" xfId="11" applyNumberFormat="1" applyFont="1" applyFill="1" applyBorder="1" applyAlignment="1" applyProtection="1">
      <alignment horizontal="center" vertical="center" wrapText="1"/>
      <protection hidden="1"/>
    </xf>
    <xf numFmtId="1" fontId="73" fillId="3" borderId="0" xfId="11" applyNumberFormat="1" applyFont="1" applyFill="1" applyBorder="1" applyAlignment="1" applyProtection="1">
      <alignment horizontal="center" vertical="center" wrapText="1"/>
      <protection hidden="1"/>
    </xf>
    <xf numFmtId="1" fontId="73" fillId="3" borderId="11" xfId="11" applyNumberFormat="1" applyFont="1" applyFill="1" applyBorder="1" applyAlignment="1" applyProtection="1">
      <alignment horizontal="center" vertical="center" wrapText="1"/>
      <protection hidden="1"/>
    </xf>
    <xf numFmtId="49" fontId="6" fillId="23" borderId="2" xfId="22" applyNumberFormat="1" applyFont="1" applyFill="1" applyBorder="1" applyAlignment="1" applyProtection="1">
      <alignment horizontal="right" vertical="center" wrapText="1"/>
    </xf>
    <xf numFmtId="49" fontId="6" fillId="23" borderId="3" xfId="22" applyNumberFormat="1" applyFont="1" applyFill="1" applyBorder="1" applyAlignment="1" applyProtection="1">
      <alignment horizontal="right" vertical="center" wrapText="1"/>
    </xf>
    <xf numFmtId="49" fontId="6" fillId="23" borderId="4" xfId="22" applyNumberFormat="1" applyFont="1" applyFill="1" applyBorder="1" applyAlignment="1" applyProtection="1">
      <alignment horizontal="right" vertical="center" wrapText="1"/>
    </xf>
    <xf numFmtId="49" fontId="19" fillId="3" borderId="6" xfId="14" applyNumberFormat="1" applyFont="1" applyFill="1" applyBorder="1" applyAlignment="1" applyProtection="1">
      <alignment vertical="center" wrapText="1"/>
      <protection locked="0"/>
    </xf>
    <xf numFmtId="49" fontId="19" fillId="3" borderId="6" xfId="8" applyNumberFormat="1" applyFont="1" applyFill="1" applyBorder="1" applyAlignment="1" applyProtection="1">
      <alignment vertical="center" wrapText="1"/>
      <protection locked="0"/>
    </xf>
    <xf numFmtId="49" fontId="6" fillId="3" borderId="6" xfId="11" applyNumberFormat="1" applyFont="1" applyFill="1" applyBorder="1" applyAlignment="1" applyProtection="1">
      <alignment horizontal="left" vertical="center" wrapText="1"/>
      <protection hidden="1"/>
    </xf>
    <xf numFmtId="0" fontId="32" fillId="16" borderId="6" xfId="0" applyFont="1" applyFill="1" applyBorder="1" applyAlignment="1">
      <alignment horizontal="center" vertical="center" wrapText="1"/>
    </xf>
    <xf numFmtId="0" fontId="7" fillId="22" borderId="5" xfId="8" applyFont="1" applyFill="1" applyBorder="1" applyAlignment="1" applyProtection="1">
      <alignment horizontal="left" vertical="center" wrapText="1"/>
    </xf>
    <xf numFmtId="0" fontId="7" fillId="22" borderId="7" xfId="8" applyFont="1" applyFill="1" applyBorder="1" applyAlignment="1" applyProtection="1">
      <alignment horizontal="left" vertical="center" wrapText="1"/>
    </xf>
    <xf numFmtId="0" fontId="19" fillId="3" borderId="0" xfId="8" applyFont="1" applyFill="1" applyAlignment="1" applyProtection="1">
      <alignment horizontal="center" vertical="center" wrapText="1"/>
    </xf>
    <xf numFmtId="0" fontId="19" fillId="3" borderId="11" xfId="8" applyFont="1" applyFill="1" applyBorder="1" applyAlignment="1" applyProtection="1">
      <alignment horizontal="center" vertical="center" wrapText="1"/>
    </xf>
    <xf numFmtId="0" fontId="33" fillId="3" borderId="11" xfId="0" applyFont="1" applyFill="1" applyBorder="1" applyAlignment="1">
      <alignment horizontal="center" vertical="center" wrapText="1"/>
    </xf>
    <xf numFmtId="49" fontId="19" fillId="3" borderId="6" xfId="11" applyNumberFormat="1" applyFont="1" applyFill="1" applyBorder="1" applyAlignment="1" applyProtection="1">
      <alignment horizontal="left" vertical="center" wrapText="1"/>
      <protection hidden="1"/>
    </xf>
    <xf numFmtId="0" fontId="19" fillId="3" borderId="1"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4" xfId="0" applyFont="1" applyFill="1" applyBorder="1" applyAlignment="1">
      <alignment horizontal="center" vertical="center" wrapText="1"/>
    </xf>
    <xf numFmtId="4" fontId="19" fillId="3" borderId="3" xfId="1" applyNumberFormat="1" applyFont="1" applyFill="1" applyBorder="1" applyAlignment="1" applyProtection="1">
      <alignment horizontal="center" vertical="center" wrapText="1"/>
      <protection locked="0"/>
    </xf>
    <xf numFmtId="4" fontId="19" fillId="3" borderId="0" xfId="1" applyNumberFormat="1" applyFont="1" applyFill="1" applyBorder="1" applyAlignment="1" applyProtection="1">
      <alignment horizontal="center" vertical="center" wrapText="1"/>
      <protection locked="0"/>
    </xf>
    <xf numFmtId="0" fontId="33" fillId="3" borderId="0" xfId="0" applyFont="1" applyFill="1" applyAlignment="1">
      <alignment horizontal="center" vertical="center" wrapText="1"/>
    </xf>
    <xf numFmtId="0" fontId="33" fillId="3" borderId="6" xfId="0" applyFont="1" applyFill="1" applyBorder="1" applyAlignment="1" applyProtection="1">
      <alignment horizontal="center" vertical="center" wrapText="1"/>
    </xf>
    <xf numFmtId="2" fontId="7" fillId="22" borderId="6" xfId="24" applyFont="1" applyFill="1" applyBorder="1" applyAlignment="1">
      <alignment horizontal="left"/>
    </xf>
    <xf numFmtId="0" fontId="10" fillId="2" borderId="5" xfId="4" applyFont="1" applyFill="1" applyBorder="1" applyAlignment="1" applyProtection="1">
      <alignment horizontal="center" vertical="center" wrapText="1"/>
      <protection hidden="1"/>
    </xf>
    <xf numFmtId="0" fontId="10" fillId="2" borderId="12" xfId="4" applyFont="1" applyFill="1" applyBorder="1" applyAlignment="1" applyProtection="1">
      <alignment horizontal="center" vertical="center" wrapText="1"/>
      <protection hidden="1"/>
    </xf>
    <xf numFmtId="0" fontId="10" fillId="2" borderId="7" xfId="4" applyFont="1" applyFill="1" applyBorder="1" applyAlignment="1" applyProtection="1">
      <alignment horizontal="center" vertical="center" wrapText="1"/>
      <protection hidden="1"/>
    </xf>
    <xf numFmtId="0" fontId="19" fillId="12" borderId="2" xfId="4" applyFont="1" applyFill="1" applyBorder="1" applyAlignment="1" applyProtection="1">
      <alignment horizontal="center" vertical="center" wrapText="1"/>
      <protection hidden="1"/>
    </xf>
    <xf numFmtId="0" fontId="19" fillId="12" borderId="3" xfId="4" applyFont="1" applyFill="1" applyBorder="1" applyAlignment="1" applyProtection="1">
      <alignment horizontal="center" vertical="center" wrapText="1"/>
      <protection hidden="1"/>
    </xf>
    <xf numFmtId="0" fontId="19" fillId="12" borderId="4" xfId="4" applyFont="1" applyFill="1" applyBorder="1" applyAlignment="1" applyProtection="1">
      <alignment horizontal="center" vertical="center" wrapText="1"/>
      <protection hidden="1"/>
    </xf>
    <xf numFmtId="0" fontId="19" fillId="12" borderId="10" xfId="4" applyFont="1" applyFill="1" applyBorder="1" applyAlignment="1" applyProtection="1">
      <alignment horizontal="center" vertical="center" wrapText="1"/>
      <protection hidden="1"/>
    </xf>
    <xf numFmtId="0" fontId="19" fillId="12" borderId="0" xfId="4" applyFont="1" applyFill="1" applyBorder="1" applyAlignment="1" applyProtection="1">
      <alignment horizontal="center" vertical="center" wrapText="1"/>
      <protection hidden="1"/>
    </xf>
    <xf numFmtId="0" fontId="19" fillId="12" borderId="8" xfId="4" applyFont="1" applyFill="1" applyBorder="1" applyAlignment="1" applyProtection="1">
      <alignment horizontal="center" vertical="center" wrapText="1"/>
      <protection hidden="1"/>
    </xf>
    <xf numFmtId="0" fontId="24" fillId="15" borderId="5" xfId="0" applyFont="1" applyFill="1" applyBorder="1" applyAlignment="1" applyProtection="1">
      <alignment horizontal="center" vertical="center"/>
      <protection hidden="1"/>
    </xf>
    <xf numFmtId="0" fontId="24" fillId="15" borderId="12" xfId="0" applyFont="1" applyFill="1" applyBorder="1" applyAlignment="1" applyProtection="1">
      <alignment horizontal="center" vertical="center"/>
      <protection hidden="1"/>
    </xf>
    <xf numFmtId="0" fontId="24" fillId="15" borderId="7" xfId="0" applyFont="1" applyFill="1" applyBorder="1" applyAlignment="1" applyProtection="1">
      <alignment horizontal="center" vertical="center"/>
      <protection hidden="1"/>
    </xf>
    <xf numFmtId="0" fontId="6" fillId="3" borderId="5" xfId="4" applyFont="1" applyFill="1" applyBorder="1" applyAlignment="1" applyProtection="1">
      <alignment horizontal="left" vertical="center" wrapText="1"/>
      <protection hidden="1"/>
    </xf>
    <xf numFmtId="0" fontId="6" fillId="3" borderId="12" xfId="4" applyFont="1" applyFill="1" applyBorder="1" applyAlignment="1" applyProtection="1">
      <alignment horizontal="left" vertical="center" wrapText="1"/>
      <protection hidden="1"/>
    </xf>
    <xf numFmtId="0" fontId="6" fillId="3" borderId="7" xfId="4" applyFont="1" applyFill="1" applyBorder="1" applyAlignment="1" applyProtection="1">
      <alignment horizontal="left" vertical="center" wrapText="1"/>
      <protection hidden="1"/>
    </xf>
    <xf numFmtId="0" fontId="19" fillId="24" borderId="2" xfId="0" applyFont="1" applyFill="1" applyBorder="1" applyAlignment="1" applyProtection="1">
      <alignment horizontal="center" vertical="center"/>
      <protection hidden="1"/>
    </xf>
    <xf numFmtId="0" fontId="19" fillId="24" borderId="3" xfId="0" applyFont="1" applyFill="1" applyBorder="1" applyAlignment="1" applyProtection="1">
      <alignment horizontal="center" vertical="center"/>
      <protection hidden="1"/>
    </xf>
    <xf numFmtId="0" fontId="19" fillId="24" borderId="4" xfId="0" applyFont="1" applyFill="1" applyBorder="1" applyAlignment="1" applyProtection="1">
      <alignment horizontal="center" vertical="center"/>
      <protection hidden="1"/>
    </xf>
    <xf numFmtId="0" fontId="19" fillId="24" borderId="15" xfId="0" applyFont="1" applyFill="1" applyBorder="1" applyAlignment="1" applyProtection="1">
      <alignment horizontal="center" vertical="center"/>
      <protection hidden="1"/>
    </xf>
    <xf numFmtId="0" fontId="19" fillId="24" borderId="11" xfId="0" applyFont="1" applyFill="1" applyBorder="1" applyAlignment="1" applyProtection="1">
      <alignment horizontal="center" vertical="center"/>
      <protection hidden="1"/>
    </xf>
    <xf numFmtId="0" fontId="19" fillId="24" borderId="13" xfId="0" applyFont="1" applyFill="1" applyBorder="1" applyAlignment="1" applyProtection="1">
      <alignment horizontal="center" vertical="center"/>
      <protection hidden="1"/>
    </xf>
    <xf numFmtId="0" fontId="19" fillId="12" borderId="2" xfId="4" applyNumberFormat="1" applyFont="1" applyFill="1" applyBorder="1" applyAlignment="1" applyProtection="1">
      <alignment horizontal="center" vertical="center"/>
      <protection hidden="1"/>
    </xf>
    <xf numFmtId="0" fontId="19" fillId="12" borderId="3" xfId="4" applyNumberFormat="1" applyFont="1" applyFill="1" applyBorder="1" applyAlignment="1" applyProtection="1">
      <alignment horizontal="center" vertical="center"/>
      <protection hidden="1"/>
    </xf>
    <xf numFmtId="0" fontId="19" fillId="12" borderId="4" xfId="4" applyNumberFormat="1" applyFont="1" applyFill="1" applyBorder="1" applyAlignment="1" applyProtection="1">
      <alignment horizontal="center" vertical="center"/>
      <protection hidden="1"/>
    </xf>
    <xf numFmtId="0" fontId="19" fillId="12" borderId="15" xfId="4" applyNumberFormat="1" applyFont="1" applyFill="1" applyBorder="1" applyAlignment="1" applyProtection="1">
      <alignment horizontal="center" vertical="center"/>
      <protection hidden="1"/>
    </xf>
    <xf numFmtId="0" fontId="19" fillId="12" borderId="11" xfId="4" applyNumberFormat="1" applyFont="1" applyFill="1" applyBorder="1" applyAlignment="1" applyProtection="1">
      <alignment horizontal="center" vertical="center"/>
      <protection hidden="1"/>
    </xf>
    <xf numFmtId="0" fontId="19" fillId="12" borderId="13" xfId="4" applyNumberFormat="1" applyFont="1" applyFill="1" applyBorder="1" applyAlignment="1" applyProtection="1">
      <alignment horizontal="center" vertical="center"/>
      <protection hidden="1"/>
    </xf>
    <xf numFmtId="0" fontId="19" fillId="12" borderId="1" xfId="4" applyNumberFormat="1" applyFont="1" applyFill="1" applyBorder="1" applyAlignment="1" applyProtection="1">
      <alignment horizontal="center" vertical="center"/>
      <protection hidden="1"/>
    </xf>
    <xf numFmtId="0" fontId="19" fillId="12" borderId="9" xfId="4" applyNumberFormat="1" applyFont="1" applyFill="1" applyBorder="1" applyAlignment="1" applyProtection="1">
      <alignment horizontal="center" vertical="center"/>
      <protection hidden="1"/>
    </xf>
    <xf numFmtId="0" fontId="19" fillId="12" borderId="14" xfId="4" applyNumberFormat="1" applyFont="1" applyFill="1" applyBorder="1" applyAlignment="1" applyProtection="1">
      <alignment horizontal="center" vertical="center"/>
      <protection hidden="1"/>
    </xf>
    <xf numFmtId="0" fontId="10" fillId="3" borderId="5" xfId="0" applyFont="1" applyFill="1" applyBorder="1" applyAlignment="1" applyProtection="1">
      <alignment horizontal="left" vertical="center" wrapText="1"/>
      <protection hidden="1"/>
    </xf>
    <xf numFmtId="0" fontId="30" fillId="3" borderId="7" xfId="0" applyFont="1" applyFill="1" applyBorder="1" applyAlignment="1" applyProtection="1">
      <alignment horizontal="left" vertical="center" wrapText="1"/>
      <protection hidden="1"/>
    </xf>
    <xf numFmtId="0" fontId="2" fillId="3" borderId="5"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31" fillId="16" borderId="31" xfId="0" applyFont="1" applyFill="1" applyBorder="1" applyAlignment="1" applyProtection="1">
      <alignment horizontal="left" vertical="center" wrapText="1"/>
    </xf>
    <xf numFmtId="0" fontId="31" fillId="16" borderId="24" xfId="0" applyFont="1" applyFill="1" applyBorder="1" applyAlignment="1" applyProtection="1">
      <alignment horizontal="left" vertical="center" wrapText="1"/>
    </xf>
    <xf numFmtId="49" fontId="16" fillId="12" borderId="6" xfId="9" applyNumberFormat="1" applyFont="1" applyFill="1" applyBorder="1" applyAlignment="1" applyProtection="1">
      <alignment vertical="center"/>
      <protection locked="0"/>
    </xf>
    <xf numFmtId="168" fontId="16" fillId="12" borderId="9" xfId="6" applyFont="1" applyFill="1" applyAlignment="1" applyProtection="1">
      <alignment horizontal="center" vertical="center"/>
      <protection locked="0"/>
    </xf>
    <xf numFmtId="4" fontId="16" fillId="12" borderId="9" xfId="0" applyNumberFormat="1" applyFont="1" applyFill="1" applyBorder="1" applyAlignment="1" applyProtection="1">
      <alignment vertical="center"/>
      <protection locked="0"/>
    </xf>
    <xf numFmtId="0" fontId="79" fillId="2" borderId="45" xfId="25" applyFont="1" applyFill="1" applyBorder="1" applyAlignment="1" applyProtection="1">
      <alignment horizontal="center" vertical="center" wrapText="1"/>
      <protection hidden="1"/>
    </xf>
    <xf numFmtId="0" fontId="79" fillId="2" borderId="46" xfId="25" applyFont="1" applyFill="1" applyBorder="1" applyAlignment="1" applyProtection="1">
      <alignment horizontal="center" vertical="center" wrapText="1"/>
      <protection hidden="1"/>
    </xf>
    <xf numFmtId="0" fontId="79" fillId="2" borderId="47" xfId="25" applyFont="1" applyFill="1" applyBorder="1" applyAlignment="1" applyProtection="1">
      <alignment horizontal="center" vertical="center" wrapText="1"/>
      <protection hidden="1"/>
    </xf>
    <xf numFmtId="0" fontId="19" fillId="0" borderId="0" xfId="4" applyFont="1" applyFill="1" applyAlignment="1">
      <alignment vertical="center" wrapText="1"/>
    </xf>
    <xf numFmtId="0" fontId="48" fillId="0" borderId="48" xfId="27" applyFont="1" applyFill="1" applyBorder="1" applyAlignment="1">
      <alignment horizontal="center" vertical="center" wrapText="1"/>
    </xf>
    <xf numFmtId="0" fontId="48" fillId="0" borderId="0" xfId="27" applyFont="1" applyFill="1" applyBorder="1" applyAlignment="1">
      <alignment horizontal="center" vertical="center" wrapText="1"/>
    </xf>
    <xf numFmtId="0" fontId="48" fillId="0" borderId="49" xfId="27" applyFont="1" applyFill="1" applyBorder="1" applyAlignment="1">
      <alignment horizontal="center" vertical="center" wrapText="1"/>
    </xf>
    <xf numFmtId="4" fontId="100" fillId="27" borderId="50" xfId="47" applyNumberFormat="1" applyBorder="1" applyAlignment="1">
      <alignment horizontal="center" vertical="center" wrapText="1"/>
    </xf>
    <xf numFmtId="4" fontId="100" fillId="27" borderId="12" xfId="47" applyNumberFormat="1" applyBorder="1" applyAlignment="1">
      <alignment horizontal="center" vertical="center" wrapText="1"/>
    </xf>
    <xf numFmtId="4" fontId="100" fillId="27" borderId="51" xfId="47" applyNumberFormat="1" applyBorder="1" applyAlignment="1">
      <alignment horizontal="center" vertical="center" wrapText="1"/>
    </xf>
    <xf numFmtId="0" fontId="19" fillId="3" borderId="48" xfId="0" applyFont="1" applyFill="1" applyBorder="1" applyAlignment="1" applyProtection="1">
      <alignment vertical="center"/>
      <protection locked="0"/>
    </xf>
    <xf numFmtId="4" fontId="19" fillId="3" borderId="14" xfId="0" applyNumberFormat="1"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protection locked="0"/>
    </xf>
    <xf numFmtId="0" fontId="19" fillId="3" borderId="49" xfId="0" applyFont="1" applyFill="1" applyBorder="1" applyAlignment="1" applyProtection="1">
      <alignment horizontal="center" vertical="center"/>
      <protection locked="0"/>
    </xf>
    <xf numFmtId="4" fontId="19" fillId="3" borderId="6" xfId="0" applyNumberFormat="1" applyFont="1" applyFill="1" applyBorder="1" applyAlignment="1" applyProtection="1">
      <alignment horizontal="center" vertical="center"/>
      <protection locked="0"/>
    </xf>
    <xf numFmtId="0" fontId="19" fillId="3" borderId="15" xfId="0" applyFont="1" applyFill="1" applyBorder="1" applyAlignment="1" applyProtection="1">
      <alignment horizontal="center" vertical="center"/>
      <protection locked="0"/>
    </xf>
    <xf numFmtId="0" fontId="19" fillId="3" borderId="13"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3" borderId="52" xfId="0" applyFont="1" applyFill="1" applyBorder="1" applyAlignment="1" applyProtection="1">
      <alignment horizontal="center" vertical="center"/>
      <protection locked="0"/>
    </xf>
    <xf numFmtId="1" fontId="29" fillId="3" borderId="1" xfId="0" applyNumberFormat="1" applyFont="1" applyFill="1" applyBorder="1" applyAlignment="1" applyProtection="1">
      <alignment horizontal="center" vertical="center"/>
      <protection locked="0"/>
    </xf>
    <xf numFmtId="4" fontId="16" fillId="3" borderId="1" xfId="0" applyNumberFormat="1" applyFont="1" applyFill="1" applyBorder="1" applyAlignment="1" applyProtection="1">
      <alignment horizontal="center" vertical="center"/>
      <protection locked="0"/>
    </xf>
    <xf numFmtId="49" fontId="16" fillId="3" borderId="5" xfId="0" applyNumberFormat="1" applyFont="1" applyFill="1" applyBorder="1" applyAlignment="1" applyProtection="1">
      <alignment horizontal="center" vertical="center"/>
      <protection locked="0"/>
    </xf>
    <xf numFmtId="49" fontId="16" fillId="3" borderId="7" xfId="0" applyNumberFormat="1" applyFont="1" applyFill="1" applyBorder="1" applyAlignment="1" applyProtection="1">
      <alignment horizontal="center" vertical="center"/>
      <protection locked="0"/>
    </xf>
    <xf numFmtId="49" fontId="16" fillId="3" borderId="1" xfId="0" applyNumberFormat="1" applyFont="1" applyFill="1" applyBorder="1" applyAlignment="1" applyProtection="1">
      <alignment horizontal="center" vertical="center"/>
      <protection locked="0"/>
    </xf>
    <xf numFmtId="49" fontId="16" fillId="3" borderId="21" xfId="0" applyNumberFormat="1" applyFont="1" applyFill="1" applyBorder="1" applyAlignment="1" applyProtection="1">
      <alignment horizontal="center" vertical="center"/>
      <protection locked="0"/>
    </xf>
    <xf numFmtId="4" fontId="16" fillId="3" borderId="9" xfId="0" applyNumberFormat="1"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16" fillId="3" borderId="23" xfId="0" applyFont="1" applyFill="1" applyBorder="1" applyAlignment="1" applyProtection="1">
      <alignment horizontal="center" vertical="center"/>
      <protection locked="0"/>
    </xf>
    <xf numFmtId="0" fontId="16" fillId="3" borderId="9" xfId="0" applyFont="1" applyFill="1" applyBorder="1" applyAlignment="1" applyProtection="1">
      <alignment vertical="center"/>
      <protection locked="0"/>
    </xf>
    <xf numFmtId="4" fontId="29" fillId="3" borderId="9" xfId="0" applyNumberFormat="1" applyFont="1" applyFill="1" applyBorder="1" applyAlignment="1" applyProtection="1">
      <alignment horizontal="center" vertical="center"/>
      <protection locked="0"/>
    </xf>
    <xf numFmtId="9" fontId="16" fillId="3" borderId="9" xfId="0" applyNumberFormat="1" applyFont="1" applyFill="1" applyBorder="1" applyAlignment="1" applyProtection="1">
      <alignment horizontal="center" vertical="center"/>
      <protection locked="0"/>
    </xf>
    <xf numFmtId="9" fontId="16" fillId="3" borderId="23"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vertical="center"/>
      <protection locked="0"/>
    </xf>
    <xf numFmtId="4" fontId="20" fillId="0" borderId="6" xfId="0" applyNumberFormat="1" applyFont="1" applyFill="1" applyBorder="1" applyAlignment="1">
      <alignment horizontal="right" vertical="center" indent="1"/>
    </xf>
    <xf numFmtId="4" fontId="20" fillId="0" borderId="53" xfId="0" applyNumberFormat="1" applyFont="1" applyFill="1" applyBorder="1" applyAlignment="1">
      <alignment horizontal="right" vertical="center" indent="1"/>
    </xf>
    <xf numFmtId="0" fontId="20" fillId="0" borderId="25" xfId="0" applyFont="1" applyFill="1" applyBorder="1" applyAlignment="1" applyProtection="1">
      <alignment vertical="center"/>
      <protection locked="0"/>
    </xf>
    <xf numFmtId="4" fontId="20" fillId="0" borderId="54" xfId="0" applyNumberFormat="1" applyFont="1" applyFill="1" applyBorder="1" applyAlignment="1">
      <alignment horizontal="right" vertical="center" indent="1"/>
    </xf>
    <xf numFmtId="4" fontId="20" fillId="0" borderId="32" xfId="0" applyNumberFormat="1" applyFont="1" applyFill="1" applyBorder="1" applyAlignment="1">
      <alignment horizontal="right" vertical="center" indent="1"/>
    </xf>
    <xf numFmtId="0" fontId="28" fillId="0" borderId="0" xfId="4" applyFont="1" applyBorder="1" applyAlignment="1">
      <alignment horizontal="left" vertical="center" wrapText="1"/>
    </xf>
    <xf numFmtId="0" fontId="28" fillId="0" borderId="0" xfId="4" applyFont="1" applyAlignment="1">
      <alignment horizontal="left" vertical="center" wrapText="1"/>
    </xf>
    <xf numFmtId="0" fontId="102" fillId="0" borderId="0" xfId="0" applyFont="1" applyAlignment="1">
      <alignment horizontal="left" vertical="center" wrapText="1"/>
    </xf>
    <xf numFmtId="0" fontId="20" fillId="0" borderId="0" xfId="4" applyFont="1" applyAlignment="1">
      <alignment vertical="center" wrapText="1"/>
    </xf>
    <xf numFmtId="0" fontId="19" fillId="0" borderId="0" xfId="4" applyFont="1" applyAlignment="1">
      <alignment vertical="center" wrapText="1"/>
    </xf>
  </cellXfs>
  <cellStyles count="48">
    <cellStyle name="AAA nix" xfId="40"/>
    <cellStyle name="AAnix" xfId="5"/>
    <cellStyle name="AUSFÜLLER" xfId="23"/>
    <cellStyle name="AUSFÜLLER  22" xfId="20"/>
    <cellStyle name="Ausfüller Blau ohne Schutz mit Rahmen" xfId="31"/>
    <cellStyle name="Ausfüller Blau ohne Schutz mit Rahmen 2013" xfId="17"/>
    <cellStyle name="AUSFÜLLER KONTROLLE OHNE" xfId="28"/>
    <cellStyle name="AUSFÜLLER KONTROLLE OHNE Schutz" xfId="42"/>
    <cellStyle name="Ausfüller ohne Schutz" xfId="14"/>
    <cellStyle name="Ausfüller ohne Schutz  NEU" xfId="33"/>
    <cellStyle name="Ausfüller ohne Schutz  NEU 1" xfId="34"/>
    <cellStyle name="Ausfüller ohne Schutz 1" xfId="16"/>
    <cellStyle name="Ausfüller weiß" xfId="9"/>
    <cellStyle name="AUSFÜLLER we䁩ß" xfId="12"/>
    <cellStyle name="Berechnung" xfId="46" builtinId="22"/>
    <cellStyle name="Besuchter Hyperlink" xfId="44" builtinId="9" hidden="1"/>
    <cellStyle name="Besuchter Hyperlink" xfId="45" builtinId="9" hidden="1"/>
    <cellStyle name="Dezimal [0]_03A Kalkulation Film Herstellung Firmen Anstellung_Coproduction.xls" xfId="18"/>
    <cellStyle name="Dezimal [schutz]" xfId="21"/>
    <cellStyle name="Dezimal LNK" xfId="6"/>
    <cellStyle name="Kontrolle" xfId="37"/>
    <cellStyle name="Kontrolle Ende" xfId="39"/>
    <cellStyle name="Link" xfId="27" builtinId="8"/>
    <cellStyle name="Neutral" xfId="47" builtinId="28"/>
    <cellStyle name="Prozent" xfId="2" builtinId="5"/>
    <cellStyle name="Prozent_03A Kalkulation Film Herstellung Firmen Anstellung_Coproduction.xls" xfId="19"/>
    <cellStyle name="RST" xfId="32"/>
    <cellStyle name="Schutz" xfId="11"/>
    <cellStyle name="Standard" xfId="0" builtinId="0"/>
    <cellStyle name="Standard 3" xfId="26"/>
    <cellStyle name="Standard_00 Filmkalkulation Projektentwicklung.xls" xfId="24"/>
    <cellStyle name="Standard_03 Kalkulation Film Herstellung Firmen Anstellung (Version 1).xls" xfId="4"/>
    <cellStyle name="Standard_03A Kalkulation Film Herstellung Firmen Anstellung_Coproduction.xls" xfId="8"/>
    <cellStyle name="Standard_Finanzierungsplan" xfId="29"/>
    <cellStyle name="Standard_GRoße Kalkulation 23.11  (Version 1).xls" xfId="10"/>
    <cellStyle name="Standard_Mappe2" xfId="25"/>
    <cellStyle name="Standard_Zu 10 (Reise-, Transportkosten)" xfId="22"/>
    <cellStyle name="Überschrift" xfId="3" builtinId="15"/>
    <cellStyle name="Verknüpfte Zellen 1" xfId="35"/>
    <cellStyle name="Währung" xfId="1" builtinId="4"/>
    <cellStyle name="Währung 1" xfId="7"/>
    <cellStyle name="Zahl" xfId="36"/>
    <cellStyle name="Zahl 1 gesperrt" xfId="41"/>
    <cellStyle name="Zahl 2 gesperrt" xfId="15"/>
    <cellStyle name="Zahl Ergebnis" xfId="30"/>
    <cellStyle name="Zahl ohne 0" xfId="43"/>
    <cellStyle name="Zahl ohne 0,0" xfId="13"/>
    <cellStyle name="Zahl ohne Null" xfId="38"/>
  </cellStyles>
  <dxfs count="6">
    <dxf>
      <fill>
        <patternFill>
          <bgColor rgb="FFFFFF00"/>
        </patternFill>
      </fill>
    </dxf>
    <dxf>
      <fill>
        <patternFill>
          <bgColor rgb="FFFFFF00"/>
        </patternFill>
      </fill>
    </dxf>
    <dxf>
      <fill>
        <patternFill>
          <fgColor indexed="16"/>
          <bgColor indexed="46"/>
        </patternFill>
      </fill>
    </dxf>
    <dxf>
      <fill>
        <patternFill>
          <bgColor indexed="11"/>
        </patternFill>
      </fill>
    </dxf>
    <dxf>
      <fill>
        <patternFill>
          <fgColor indexed="16"/>
          <bgColor indexed="46"/>
        </patternFill>
      </fill>
    </dxf>
    <dxf>
      <fill>
        <patternFill>
          <bgColor rgb="FFFFFF00"/>
        </patternFill>
      </fill>
    </dxf>
  </dxfs>
  <tableStyles count="0" defaultTableStyle="TableStyleMedium2" defaultPivotStyle="PivotStyleLight16"/>
  <colors>
    <mruColors>
      <color rgb="FF0000FF"/>
      <color rgb="FF66FF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0</xdr:col>
      <xdr:colOff>3175</xdr:colOff>
      <xdr:row>2</xdr:row>
      <xdr:rowOff>0</xdr:rowOff>
    </xdr:from>
    <xdr:to>
      <xdr:col>0</xdr:col>
      <xdr:colOff>28575</xdr:colOff>
      <xdr:row>2</xdr:row>
      <xdr:rowOff>111760</xdr:rowOff>
    </xdr:to>
    <xdr:sp macro="" textlink="">
      <xdr:nvSpPr>
        <xdr:cNvPr id="2" name="AutoShape 1" descr=":clear.gif">
          <a:extLst>
            <a:ext uri="{FF2B5EF4-FFF2-40B4-BE49-F238E27FC236}">
              <a16:creationId xmlns:a16="http://schemas.microsoft.com/office/drawing/2014/main" id="{00000000-0008-0000-0900-000052380000}"/>
            </a:ext>
          </a:extLst>
        </xdr:cNvPr>
        <xdr:cNvSpPr>
          <a:spLocks noChangeAspect="1" noChangeArrowheads="1"/>
        </xdr:cNvSpPr>
      </xdr:nvSpPr>
      <xdr:spPr bwMode="auto">
        <a:xfrm>
          <a:off x="3175" y="400050"/>
          <a:ext cx="25400" cy="1117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mkoes.gv.at/Service/Logo.html" TargetMode="External"/><Relationship Id="rId2" Type="http://schemas.openxmlformats.org/officeDocument/2006/relationships/hyperlink" Target="https://www.ris.bka.gv.at/GeltendeFassung.wxe?Abfrage=Bundesnormen&amp;Gesetzesnummer=10009500" TargetMode="External"/><Relationship Id="rId1" Type="http://schemas.openxmlformats.org/officeDocument/2006/relationships/hyperlink" Target="https://www.ris.bka.gv.at/GeltendeFassung.wxe?Abfrage=Bundesnormen&amp;Gesetzesnummer=10009667" TargetMode="External"/><Relationship Id="rId5" Type="http://schemas.openxmlformats.org/officeDocument/2006/relationships/printerSettings" Target="../printerSettings/printerSettings1.bin"/><Relationship Id="rId4" Type="http://schemas.openxmlformats.org/officeDocument/2006/relationships/hyperlink" Target="https://www.bmkoes.gv.at/kunst-und-kultur/service-kunst-und-kultur/foerderungen/formulare-und-infoblaetter.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lafc.at/news/?ggid=3&amp;aid=599&amp;cp=0&amp;jahr=2020&amp;region=0" TargetMode="External"/><Relationship Id="rId2" Type="http://schemas.openxmlformats.org/officeDocument/2006/relationships/hyperlink" Target="https://www.umweltzeichen.at/de/produkte/filmproduktion/klimaschutz-beim-film" TargetMode="External"/><Relationship Id="rId1" Type="http://schemas.openxmlformats.org/officeDocument/2006/relationships/hyperlink" Target="https://www.lafc.at/news/?ggid=3&amp;aid=599&amp;cp=0&amp;jahr=2020&amp;region=0" TargetMode="External"/><Relationship Id="rId5" Type="http://schemas.openxmlformats.org/officeDocument/2006/relationships/printerSettings" Target="../printerSettings/printerSettings12.bin"/><Relationship Id="rId4" Type="http://schemas.openxmlformats.org/officeDocument/2006/relationships/hyperlink" Target="https://www.bmkoes.gv.at/kunst-und-kultur/service-kunst-und-kultur/foerderungen/formulare-und-infoblaetter.html"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lafc.at/news/?ggid=3&amp;aid=599&amp;cp=0&amp;jahr=2020&amp;region=0" TargetMode="External"/><Relationship Id="rId1" Type="http://schemas.openxmlformats.org/officeDocument/2006/relationships/hyperlink" Target="https://www.bmkoes.gv.at/Kunst-und-Kultur/informationen-fuer-kunstschaffende/infoblaetter.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wko.at/kollektivvertrag/kollektivvertrag-filmschaffende-filmberufe-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59"/>
  <sheetViews>
    <sheetView tabSelected="1" zoomScale="115" zoomScaleNormal="115" zoomScalePageLayoutView="90" workbookViewId="0">
      <selection activeCell="B48" sqref="B48"/>
    </sheetView>
  </sheetViews>
  <sheetFormatPr baseColWidth="10" defaultColWidth="13" defaultRowHeight="15.75"/>
  <cols>
    <col min="1" max="1" width="165.140625" style="300" customWidth="1"/>
    <col min="2" max="2" width="20.42578125" style="300" customWidth="1"/>
    <col min="3" max="16384" width="13" style="300"/>
  </cols>
  <sheetData>
    <row r="1" spans="1:1" ht="60.6" customHeight="1">
      <c r="A1" s="653" t="s">
        <v>825</v>
      </c>
    </row>
    <row r="2" spans="1:1">
      <c r="A2" s="301"/>
    </row>
    <row r="3" spans="1:1" s="303" customFormat="1">
      <c r="A3" s="304" t="s">
        <v>541</v>
      </c>
    </row>
    <row r="4" spans="1:1">
      <c r="A4" s="304" t="s">
        <v>542</v>
      </c>
    </row>
    <row r="5" spans="1:1">
      <c r="A5" s="304"/>
    </row>
    <row r="6" spans="1:1">
      <c r="A6" s="305" t="s">
        <v>543</v>
      </c>
    </row>
    <row r="7" spans="1:1">
      <c r="A7" s="305"/>
    </row>
    <row r="8" spans="1:1">
      <c r="A8" s="304" t="s">
        <v>544</v>
      </c>
    </row>
    <row r="9" spans="1:1">
      <c r="A9" s="304" t="s">
        <v>545</v>
      </c>
    </row>
    <row r="10" spans="1:1">
      <c r="A10" s="304"/>
    </row>
    <row r="11" spans="1:1">
      <c r="A11" s="304" t="s">
        <v>724</v>
      </c>
    </row>
    <row r="12" spans="1:1">
      <c r="A12" s="304"/>
    </row>
    <row r="13" spans="1:1" ht="31.5">
      <c r="A13" s="307" t="s">
        <v>824</v>
      </c>
    </row>
    <row r="14" spans="1:1">
      <c r="A14" s="306"/>
    </row>
    <row r="15" spans="1:1">
      <c r="A15" s="307" t="s">
        <v>733</v>
      </c>
    </row>
    <row r="16" spans="1:1" ht="31.5">
      <c r="A16" s="306" t="s">
        <v>734</v>
      </c>
    </row>
    <row r="17" spans="1:1">
      <c r="A17" s="306"/>
    </row>
    <row r="18" spans="1:1">
      <c r="A18" s="33" t="s">
        <v>866</v>
      </c>
    </row>
    <row r="19" spans="1:1">
      <c r="A19" s="34" t="s">
        <v>867</v>
      </c>
    </row>
    <row r="20" spans="1:1">
      <c r="A20" s="34" t="s">
        <v>868</v>
      </c>
    </row>
    <row r="21" spans="1:1">
      <c r="A21" s="306"/>
    </row>
    <row r="22" spans="1:1">
      <c r="A22" s="307" t="s">
        <v>735</v>
      </c>
    </row>
    <row r="23" spans="1:1">
      <c r="A23" s="306"/>
    </row>
    <row r="24" spans="1:1">
      <c r="A24" s="33" t="s">
        <v>546</v>
      </c>
    </row>
    <row r="25" spans="1:1">
      <c r="A25" s="564" t="s">
        <v>869</v>
      </c>
    </row>
    <row r="26" spans="1:1" ht="31.5">
      <c r="A26" s="564" t="s">
        <v>870</v>
      </c>
    </row>
    <row r="27" spans="1:1">
      <c r="A27" s="564" t="s">
        <v>871</v>
      </c>
    </row>
    <row r="28" spans="1:1">
      <c r="A28" s="565" t="s">
        <v>547</v>
      </c>
    </row>
    <row r="29" spans="1:1">
      <c r="A29" s="306"/>
    </row>
    <row r="30" spans="1:1">
      <c r="A30" s="33" t="s">
        <v>548</v>
      </c>
    </row>
    <row r="31" spans="1:1">
      <c r="A31" s="34" t="s">
        <v>549</v>
      </c>
    </row>
    <row r="32" spans="1:1" ht="31.5">
      <c r="A32" s="34" t="s">
        <v>872</v>
      </c>
    </row>
    <row r="33" spans="1:7">
      <c r="A33" s="33" t="s">
        <v>826</v>
      </c>
    </row>
    <row r="34" spans="1:7">
      <c r="A34" s="34"/>
    </row>
    <row r="35" spans="1:7">
      <c r="A35" s="307" t="s">
        <v>550</v>
      </c>
    </row>
    <row r="36" spans="1:7" ht="31.5">
      <c r="A36" s="564" t="s">
        <v>873</v>
      </c>
      <c r="B36" s="35"/>
      <c r="C36" s="35"/>
      <c r="D36" s="35"/>
      <c r="E36" s="35"/>
      <c r="F36" s="35"/>
      <c r="G36" s="36"/>
    </row>
    <row r="37" spans="1:7">
      <c r="A37" s="564" t="s">
        <v>874</v>
      </c>
    </row>
    <row r="38" spans="1:7">
      <c r="A38" s="564"/>
    </row>
    <row r="39" spans="1:7" ht="31.5">
      <c r="A39" s="604" t="s">
        <v>830</v>
      </c>
    </row>
    <row r="40" spans="1:7">
      <c r="A40" s="605" t="s">
        <v>831</v>
      </c>
    </row>
    <row r="41" spans="1:7">
      <c r="A41" s="306"/>
    </row>
    <row r="42" spans="1:7">
      <c r="A42" s="606" t="s">
        <v>827</v>
      </c>
    </row>
    <row r="43" spans="1:7">
      <c r="A43" s="607" t="s">
        <v>828</v>
      </c>
    </row>
    <row r="44" spans="1:7">
      <c r="A44" s="608" t="s">
        <v>829</v>
      </c>
    </row>
    <row r="45" spans="1:7" ht="63">
      <c r="A45" s="609" t="s">
        <v>875</v>
      </c>
    </row>
    <row r="46" spans="1:7">
      <c r="A46" s="306"/>
    </row>
    <row r="47" spans="1:7">
      <c r="A47" s="307" t="s">
        <v>551</v>
      </c>
    </row>
    <row r="48" spans="1:7">
      <c r="A48" s="566" t="s">
        <v>876</v>
      </c>
    </row>
    <row r="49" spans="1:1">
      <c r="A49" s="306" t="s">
        <v>552</v>
      </c>
    </row>
    <row r="50" spans="1:1">
      <c r="A50" s="654" t="s">
        <v>553</v>
      </c>
    </row>
    <row r="51" spans="1:1">
      <c r="A51" s="307" t="s">
        <v>554</v>
      </c>
    </row>
    <row r="52" spans="1:1">
      <c r="A52" s="654" t="s">
        <v>555</v>
      </c>
    </row>
    <row r="53" spans="1:1">
      <c r="A53" s="306"/>
    </row>
    <row r="54" spans="1:1">
      <c r="A54" s="307" t="s">
        <v>556</v>
      </c>
    </row>
    <row r="55" spans="1:1">
      <c r="A55" s="306" t="s">
        <v>557</v>
      </c>
    </row>
    <row r="56" spans="1:1">
      <c r="A56" s="306" t="s">
        <v>725</v>
      </c>
    </row>
    <row r="57" spans="1:1">
      <c r="A57" s="306" t="s">
        <v>558</v>
      </c>
    </row>
    <row r="58" spans="1:1">
      <c r="A58" s="306" t="s">
        <v>559</v>
      </c>
    </row>
    <row r="59" spans="1:1">
      <c r="A59" s="308"/>
    </row>
  </sheetData>
  <sheetProtection algorithmName="SHA-512" hashValue="b5fd+RMCU4+6VMAt7+0bo+6wrIOXxevPkj0DI3xyT6dV7yzYaDQGwjFwCoCaNFB/9z59PK7z08SUx4ojw1vFPw==" saltValue="N0HuR0dpC5zsX/IY/mZThg==" spinCount="100000" sheet="1" objects="1" scenarios="1"/>
  <conditionalFormatting sqref="A26">
    <cfRule type="expression" dxfId="5" priority="1">
      <formula>CELL("Schutz",A26)=0</formula>
    </cfRule>
  </conditionalFormatting>
  <hyperlinks>
    <hyperlink ref="A50" r:id="rId1"/>
    <hyperlink ref="A52" r:id="rId2"/>
    <hyperlink ref="A40" r:id="rId3"/>
    <hyperlink ref="A48" r:id="rId4"/>
  </hyperlinks>
  <pageMargins left="0.7" right="0.7" top="0.75" bottom="0.75" header="0.3" footer="0.3"/>
  <pageSetup paperSize="9" scale="66" orientation="portrait"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187"/>
  <sheetViews>
    <sheetView zoomScale="115" zoomScaleNormal="115" workbookViewId="0">
      <pane ySplit="1" topLeftCell="A2" activePane="bottomLeft" state="frozen"/>
      <selection pane="bottomLeft" activeCell="B14" sqref="B14"/>
    </sheetView>
  </sheetViews>
  <sheetFormatPr baseColWidth="10" defaultColWidth="10.85546875" defaultRowHeight="12.75"/>
  <cols>
    <col min="1" max="1" width="10.42578125" style="14" bestFit="1" customWidth="1"/>
    <col min="2" max="2" width="38.140625" style="14" customWidth="1"/>
    <col min="3" max="3" width="23.140625" style="14" customWidth="1"/>
    <col min="4" max="4" width="20.140625" style="14" customWidth="1"/>
    <col min="5" max="16384" width="10.85546875" style="14"/>
  </cols>
  <sheetData>
    <row r="1" spans="1:4" ht="18.75">
      <c r="A1" s="1083" t="s">
        <v>170</v>
      </c>
      <c r="B1" s="1083"/>
      <c r="C1" s="1083"/>
      <c r="D1" s="1083"/>
    </row>
    <row r="3" spans="1:4">
      <c r="A3" s="15" t="s">
        <v>171</v>
      </c>
      <c r="B3" s="16" t="s">
        <v>172</v>
      </c>
      <c r="C3" s="17" t="s">
        <v>173</v>
      </c>
      <c r="D3" s="17" t="s">
        <v>174</v>
      </c>
    </row>
    <row r="4" spans="1:4">
      <c r="A4" s="18" t="s">
        <v>175</v>
      </c>
      <c r="B4" s="19"/>
      <c r="C4" s="20"/>
      <c r="D4" s="20"/>
    </row>
    <row r="5" spans="1:4">
      <c r="A5" s="21"/>
      <c r="B5" s="21" t="s">
        <v>176</v>
      </c>
      <c r="C5" s="22" t="s">
        <v>177</v>
      </c>
      <c r="D5" s="22" t="s">
        <v>178</v>
      </c>
    </row>
    <row r="6" spans="1:4">
      <c r="A6" s="21"/>
      <c r="B6" s="21" t="s">
        <v>179</v>
      </c>
      <c r="C6" s="22" t="s">
        <v>180</v>
      </c>
      <c r="D6" s="22" t="s">
        <v>181</v>
      </c>
    </row>
    <row r="7" spans="1:4">
      <c r="A7" s="21"/>
      <c r="B7" s="21" t="s">
        <v>182</v>
      </c>
      <c r="C7" s="22" t="s">
        <v>183</v>
      </c>
      <c r="D7" s="22" t="s">
        <v>184</v>
      </c>
    </row>
    <row r="8" spans="1:4">
      <c r="A8" s="21"/>
      <c r="B8" s="21" t="s">
        <v>185</v>
      </c>
      <c r="C8" s="22" t="s">
        <v>186</v>
      </c>
      <c r="D8" s="22" t="s">
        <v>187</v>
      </c>
    </row>
    <row r="9" spans="1:4">
      <c r="A9" s="21"/>
      <c r="B9" s="21" t="s">
        <v>188</v>
      </c>
      <c r="C9" s="22" t="s">
        <v>181</v>
      </c>
      <c r="D9" s="22" t="s">
        <v>189</v>
      </c>
    </row>
    <row r="10" spans="1:4">
      <c r="A10" s="21"/>
      <c r="B10" s="21" t="s">
        <v>190</v>
      </c>
      <c r="C10" s="22" t="s">
        <v>181</v>
      </c>
      <c r="D10" s="22" t="s">
        <v>184</v>
      </c>
    </row>
    <row r="11" spans="1:4">
      <c r="A11" s="21"/>
      <c r="B11" s="21" t="s">
        <v>191</v>
      </c>
      <c r="C11" s="22" t="s">
        <v>186</v>
      </c>
      <c r="D11" s="22" t="s">
        <v>186</v>
      </c>
    </row>
    <row r="12" spans="1:4">
      <c r="A12" s="21"/>
      <c r="B12" s="21" t="s">
        <v>192</v>
      </c>
      <c r="C12" s="22" t="s">
        <v>183</v>
      </c>
      <c r="D12" s="22" t="s">
        <v>177</v>
      </c>
    </row>
    <row r="13" spans="1:4">
      <c r="A13" s="21"/>
      <c r="B13" s="21" t="s">
        <v>193</v>
      </c>
      <c r="C13" s="22" t="s">
        <v>194</v>
      </c>
      <c r="D13" s="22" t="s">
        <v>195</v>
      </c>
    </row>
    <row r="14" spans="1:4">
      <c r="A14" s="21"/>
      <c r="B14" s="21" t="s">
        <v>196</v>
      </c>
      <c r="C14" s="22" t="s">
        <v>180</v>
      </c>
      <c r="D14" s="22" t="s">
        <v>181</v>
      </c>
    </row>
    <row r="15" spans="1:4">
      <c r="A15" s="21"/>
      <c r="B15" s="21" t="s">
        <v>197</v>
      </c>
      <c r="C15" s="22" t="s">
        <v>186</v>
      </c>
      <c r="D15" s="22" t="s">
        <v>186</v>
      </c>
    </row>
    <row r="16" spans="1:4">
      <c r="A16" s="21"/>
      <c r="B16" s="21" t="s">
        <v>198</v>
      </c>
      <c r="C16" s="22" t="s">
        <v>199</v>
      </c>
      <c r="D16" s="22" t="s">
        <v>200</v>
      </c>
    </row>
    <row r="17" spans="1:4">
      <c r="A17" s="21"/>
      <c r="B17" s="21" t="s">
        <v>201</v>
      </c>
      <c r="C17" s="22" t="s">
        <v>202</v>
      </c>
      <c r="D17" s="22" t="s">
        <v>199</v>
      </c>
    </row>
    <row r="18" spans="1:4">
      <c r="A18" s="21"/>
      <c r="B18" s="21" t="s">
        <v>203</v>
      </c>
      <c r="C18" s="22" t="s">
        <v>204</v>
      </c>
      <c r="D18" s="23">
        <v>23.3</v>
      </c>
    </row>
    <row r="19" spans="1:4">
      <c r="A19" s="21"/>
      <c r="B19" s="21" t="s">
        <v>205</v>
      </c>
      <c r="C19" s="22" t="s">
        <v>180</v>
      </c>
      <c r="D19" s="22" t="s">
        <v>206</v>
      </c>
    </row>
    <row r="20" spans="1:4">
      <c r="A20" s="21"/>
      <c r="B20" s="21" t="s">
        <v>207</v>
      </c>
      <c r="C20" s="22" t="s">
        <v>186</v>
      </c>
      <c r="D20" s="22" t="s">
        <v>186</v>
      </c>
    </row>
    <row r="21" spans="1:4">
      <c r="A21" s="21"/>
      <c r="B21" s="21" t="s">
        <v>208</v>
      </c>
      <c r="C21" s="22" t="s">
        <v>180</v>
      </c>
      <c r="D21" s="22" t="s">
        <v>209</v>
      </c>
    </row>
    <row r="22" spans="1:4">
      <c r="A22" s="21"/>
      <c r="B22" s="21" t="s">
        <v>210</v>
      </c>
      <c r="C22" s="22" t="s">
        <v>211</v>
      </c>
      <c r="D22" s="22" t="s">
        <v>212</v>
      </c>
    </row>
    <row r="23" spans="1:4">
      <c r="A23" s="21"/>
      <c r="B23" s="21" t="s">
        <v>213</v>
      </c>
      <c r="C23" s="22" t="s">
        <v>202</v>
      </c>
      <c r="D23" s="22" t="s">
        <v>177</v>
      </c>
    </row>
    <row r="24" spans="1:4">
      <c r="A24" s="21"/>
      <c r="B24" s="21" t="s">
        <v>214</v>
      </c>
      <c r="C24" s="22" t="s">
        <v>215</v>
      </c>
      <c r="D24" s="22" t="s">
        <v>206</v>
      </c>
    </row>
    <row r="25" spans="1:4">
      <c r="A25" s="21"/>
      <c r="B25" s="21" t="s">
        <v>216</v>
      </c>
      <c r="C25" s="22" t="s">
        <v>194</v>
      </c>
      <c r="D25" s="22" t="s">
        <v>195</v>
      </c>
    </row>
    <row r="26" spans="1:4">
      <c r="A26" s="21"/>
      <c r="B26" s="21" t="s">
        <v>217</v>
      </c>
      <c r="C26" s="22" t="s">
        <v>181</v>
      </c>
      <c r="D26" s="22" t="s">
        <v>189</v>
      </c>
    </row>
    <row r="27" spans="1:4">
      <c r="A27" s="21"/>
      <c r="B27" s="21" t="s">
        <v>218</v>
      </c>
      <c r="C27" s="22" t="s">
        <v>181</v>
      </c>
      <c r="D27" s="22" t="s">
        <v>189</v>
      </c>
    </row>
    <row r="28" spans="1:4">
      <c r="A28" s="21"/>
      <c r="B28" s="21" t="s">
        <v>219</v>
      </c>
      <c r="C28" s="22" t="s">
        <v>180</v>
      </c>
      <c r="D28" s="22" t="s">
        <v>181</v>
      </c>
    </row>
    <row r="29" spans="1:4">
      <c r="A29" s="21"/>
      <c r="B29" s="21" t="s">
        <v>220</v>
      </c>
      <c r="C29" s="22" t="s">
        <v>194</v>
      </c>
      <c r="D29" s="22" t="s">
        <v>195</v>
      </c>
    </row>
    <row r="30" spans="1:4">
      <c r="A30" s="21"/>
      <c r="B30" s="21" t="s">
        <v>221</v>
      </c>
      <c r="C30" s="22" t="s">
        <v>180</v>
      </c>
      <c r="D30" s="22" t="s">
        <v>181</v>
      </c>
    </row>
    <row r="31" spans="1:4">
      <c r="A31" s="21"/>
      <c r="B31" s="21" t="s">
        <v>222</v>
      </c>
      <c r="C31" s="22" t="s">
        <v>183</v>
      </c>
      <c r="D31" s="22" t="s">
        <v>184</v>
      </c>
    </row>
    <row r="32" spans="1:4">
      <c r="A32" s="21"/>
      <c r="B32" s="21" t="s">
        <v>223</v>
      </c>
      <c r="C32" s="22" t="s">
        <v>224</v>
      </c>
      <c r="D32" s="22" t="s">
        <v>224</v>
      </c>
    </row>
    <row r="33" spans="1:4">
      <c r="A33" s="21"/>
      <c r="B33" s="21" t="s">
        <v>225</v>
      </c>
      <c r="C33" s="22" t="s">
        <v>180</v>
      </c>
      <c r="D33" s="22" t="s">
        <v>181</v>
      </c>
    </row>
    <row r="34" spans="1:4">
      <c r="A34" s="21"/>
      <c r="B34" s="21" t="s">
        <v>226</v>
      </c>
      <c r="C34" s="22" t="s">
        <v>183</v>
      </c>
      <c r="D34" s="22" t="s">
        <v>177</v>
      </c>
    </row>
    <row r="35" spans="1:4">
      <c r="A35" s="21"/>
      <c r="B35" s="21" t="s">
        <v>227</v>
      </c>
      <c r="C35" s="22" t="s">
        <v>228</v>
      </c>
      <c r="D35" s="22" t="s">
        <v>186</v>
      </c>
    </row>
    <row r="36" spans="1:4">
      <c r="A36" s="21"/>
      <c r="B36" s="24" t="s">
        <v>229</v>
      </c>
      <c r="C36" s="25">
        <v>26.4</v>
      </c>
      <c r="D36" s="26" t="s">
        <v>230</v>
      </c>
    </row>
    <row r="37" spans="1:4">
      <c r="A37" s="21"/>
      <c r="B37" s="27" t="s">
        <v>231</v>
      </c>
      <c r="C37" s="28">
        <v>15.62</v>
      </c>
      <c r="D37" s="28">
        <v>15</v>
      </c>
    </row>
    <row r="38" spans="1:4">
      <c r="A38" s="21"/>
      <c r="B38" s="21" t="s">
        <v>232</v>
      </c>
      <c r="C38" s="22" t="s">
        <v>199</v>
      </c>
      <c r="D38" s="22" t="s">
        <v>233</v>
      </c>
    </row>
    <row r="39" spans="1:4">
      <c r="A39" s="21"/>
      <c r="B39" s="21" t="s">
        <v>234</v>
      </c>
      <c r="C39" s="22" t="s">
        <v>177</v>
      </c>
      <c r="D39" s="22" t="s">
        <v>184</v>
      </c>
    </row>
    <row r="40" spans="1:4">
      <c r="A40" s="21"/>
      <c r="B40" s="21" t="s">
        <v>235</v>
      </c>
      <c r="C40" s="22" t="s">
        <v>180</v>
      </c>
      <c r="D40" s="22" t="s">
        <v>236</v>
      </c>
    </row>
    <row r="41" spans="1:4">
      <c r="A41" s="21"/>
      <c r="B41" s="21" t="s">
        <v>237</v>
      </c>
      <c r="C41" s="22" t="s">
        <v>180</v>
      </c>
      <c r="D41" s="22" t="s">
        <v>181</v>
      </c>
    </row>
    <row r="42" spans="1:4">
      <c r="A42" s="21"/>
      <c r="B42" s="21" t="s">
        <v>238</v>
      </c>
      <c r="C42" s="22" t="s">
        <v>215</v>
      </c>
      <c r="D42" s="22" t="s">
        <v>181</v>
      </c>
    </row>
    <row r="43" spans="1:4">
      <c r="A43" s="21"/>
      <c r="B43" s="21" t="s">
        <v>239</v>
      </c>
      <c r="C43" s="22" t="s">
        <v>228</v>
      </c>
      <c r="D43" s="22" t="s">
        <v>186</v>
      </c>
    </row>
    <row r="44" spans="1:4">
      <c r="A44" s="21"/>
      <c r="B44" s="21" t="s">
        <v>240</v>
      </c>
      <c r="C44" s="22" t="s">
        <v>180</v>
      </c>
      <c r="D44" s="22" t="s">
        <v>199</v>
      </c>
    </row>
    <row r="45" spans="1:4">
      <c r="A45" s="21"/>
      <c r="B45" s="21" t="s">
        <v>241</v>
      </c>
      <c r="C45" s="22" t="s">
        <v>194</v>
      </c>
      <c r="D45" s="22" t="s">
        <v>195</v>
      </c>
    </row>
    <row r="46" spans="1:4">
      <c r="A46" s="21"/>
      <c r="B46" s="21" t="s">
        <v>242</v>
      </c>
      <c r="C46" s="22" t="s">
        <v>177</v>
      </c>
      <c r="D46" s="22" t="s">
        <v>243</v>
      </c>
    </row>
    <row r="47" spans="1:4">
      <c r="A47" s="21"/>
      <c r="B47" s="21" t="s">
        <v>244</v>
      </c>
      <c r="C47" s="22" t="s">
        <v>181</v>
      </c>
      <c r="D47" s="22" t="s">
        <v>245</v>
      </c>
    </row>
    <row r="48" spans="1:4">
      <c r="A48" s="21"/>
      <c r="B48" s="21" t="s">
        <v>246</v>
      </c>
      <c r="C48" s="22" t="s">
        <v>181</v>
      </c>
      <c r="D48" s="22" t="s">
        <v>189</v>
      </c>
    </row>
    <row r="49" spans="1:4">
      <c r="A49" s="21"/>
      <c r="B49" s="21" t="s">
        <v>247</v>
      </c>
      <c r="C49" s="22" t="s">
        <v>177</v>
      </c>
      <c r="D49" s="22" t="s">
        <v>243</v>
      </c>
    </row>
    <row r="50" spans="1:4">
      <c r="A50" s="21"/>
      <c r="B50" s="21" t="s">
        <v>248</v>
      </c>
      <c r="C50" s="22" t="s">
        <v>249</v>
      </c>
      <c r="D50" s="22" t="s">
        <v>250</v>
      </c>
    </row>
    <row r="51" spans="1:4">
      <c r="A51" s="21"/>
      <c r="B51" s="21" t="s">
        <v>251</v>
      </c>
      <c r="C51" s="22" t="s">
        <v>181</v>
      </c>
      <c r="D51" s="22" t="s">
        <v>245</v>
      </c>
    </row>
    <row r="52" spans="1:4">
      <c r="A52" s="21"/>
      <c r="B52" s="21" t="s">
        <v>252</v>
      </c>
      <c r="C52" s="22" t="s">
        <v>177</v>
      </c>
      <c r="D52" s="22" t="s">
        <v>243</v>
      </c>
    </row>
    <row r="53" spans="1:4">
      <c r="A53" s="21"/>
      <c r="B53" s="21" t="s">
        <v>253</v>
      </c>
      <c r="C53" s="22" t="s">
        <v>181</v>
      </c>
      <c r="D53" s="22" t="s">
        <v>206</v>
      </c>
    </row>
    <row r="54" spans="1:4">
      <c r="A54" s="21"/>
      <c r="B54" s="21" t="s">
        <v>254</v>
      </c>
      <c r="C54" s="22" t="s">
        <v>180</v>
      </c>
      <c r="D54" s="22" t="s">
        <v>181</v>
      </c>
    </row>
    <row r="55" spans="1:4">
      <c r="A55" s="21"/>
      <c r="B55" s="21" t="s">
        <v>255</v>
      </c>
      <c r="C55" s="22" t="s">
        <v>256</v>
      </c>
      <c r="D55" s="22" t="s">
        <v>256</v>
      </c>
    </row>
    <row r="56" spans="1:4">
      <c r="A56" s="21"/>
      <c r="B56" s="21" t="s">
        <v>257</v>
      </c>
      <c r="C56" s="22" t="s">
        <v>181</v>
      </c>
      <c r="D56" s="22" t="s">
        <v>256</v>
      </c>
    </row>
    <row r="57" spans="1:4">
      <c r="A57" s="21"/>
      <c r="B57" s="21" t="s">
        <v>258</v>
      </c>
      <c r="C57" s="22" t="s">
        <v>256</v>
      </c>
      <c r="D57" s="22" t="s">
        <v>195</v>
      </c>
    </row>
    <row r="58" spans="1:4">
      <c r="A58" s="21"/>
      <c r="B58" s="21" t="s">
        <v>259</v>
      </c>
      <c r="C58" s="22" t="s">
        <v>204</v>
      </c>
      <c r="D58" s="22" t="s">
        <v>250</v>
      </c>
    </row>
    <row r="59" spans="1:4">
      <c r="A59" s="21"/>
      <c r="B59" s="21"/>
      <c r="C59" s="22"/>
      <c r="D59" s="22"/>
    </row>
    <row r="60" spans="1:4">
      <c r="A60" s="18" t="s">
        <v>260</v>
      </c>
      <c r="B60" s="19"/>
      <c r="C60" s="20"/>
      <c r="D60" s="20"/>
    </row>
    <row r="61" spans="1:4">
      <c r="A61" s="21"/>
      <c r="B61" s="21" t="s">
        <v>261</v>
      </c>
      <c r="C61" s="22" t="s">
        <v>211</v>
      </c>
      <c r="D61" s="22" t="s">
        <v>186</v>
      </c>
    </row>
    <row r="62" spans="1:4">
      <c r="A62" s="21"/>
      <c r="B62" s="21" t="s">
        <v>262</v>
      </c>
      <c r="C62" s="22" t="s">
        <v>186</v>
      </c>
      <c r="D62" s="22" t="s">
        <v>263</v>
      </c>
    </row>
    <row r="63" spans="1:4">
      <c r="A63" s="21"/>
      <c r="B63" s="21" t="s">
        <v>264</v>
      </c>
      <c r="C63" s="22" t="s">
        <v>265</v>
      </c>
      <c r="D63" s="22" t="s">
        <v>186</v>
      </c>
    </row>
    <row r="64" spans="1:4">
      <c r="A64" s="21"/>
      <c r="B64" s="21" t="s">
        <v>266</v>
      </c>
      <c r="C64" s="22" t="s">
        <v>211</v>
      </c>
      <c r="D64" s="22" t="s">
        <v>186</v>
      </c>
    </row>
    <row r="65" spans="1:4">
      <c r="A65" s="21"/>
      <c r="B65" s="21" t="s">
        <v>267</v>
      </c>
      <c r="C65" s="22" t="s">
        <v>268</v>
      </c>
      <c r="D65" s="22" t="s">
        <v>256</v>
      </c>
    </row>
    <row r="66" spans="1:4">
      <c r="A66" s="21"/>
      <c r="B66" s="21" t="s">
        <v>269</v>
      </c>
      <c r="C66" s="22" t="s">
        <v>270</v>
      </c>
      <c r="D66" s="22" t="s">
        <v>271</v>
      </c>
    </row>
    <row r="67" spans="1:4">
      <c r="A67" s="21"/>
      <c r="B67" s="21" t="s">
        <v>272</v>
      </c>
      <c r="C67" s="22" t="s">
        <v>211</v>
      </c>
      <c r="D67" s="22" t="s">
        <v>211</v>
      </c>
    </row>
    <row r="68" spans="1:4">
      <c r="A68" s="21"/>
      <c r="B68" s="21" t="s">
        <v>273</v>
      </c>
      <c r="C68" s="22" t="s">
        <v>270</v>
      </c>
      <c r="D68" s="22" t="s">
        <v>187</v>
      </c>
    </row>
    <row r="69" spans="1:4">
      <c r="A69" s="21"/>
      <c r="B69" s="21" t="s">
        <v>274</v>
      </c>
      <c r="C69" s="22" t="s">
        <v>275</v>
      </c>
      <c r="D69" s="22" t="s">
        <v>209</v>
      </c>
    </row>
    <row r="70" spans="1:4">
      <c r="A70" s="21"/>
      <c r="B70" s="21" t="s">
        <v>276</v>
      </c>
      <c r="C70" s="22" t="s">
        <v>277</v>
      </c>
      <c r="D70" s="22" t="s">
        <v>275</v>
      </c>
    </row>
    <row r="71" spans="1:4">
      <c r="A71" s="21"/>
      <c r="B71" s="21" t="s">
        <v>278</v>
      </c>
      <c r="C71" s="22" t="s">
        <v>277</v>
      </c>
      <c r="D71" s="22" t="s">
        <v>279</v>
      </c>
    </row>
    <row r="72" spans="1:4">
      <c r="A72" s="21"/>
      <c r="B72" s="21" t="s">
        <v>280</v>
      </c>
      <c r="C72" s="22" t="s">
        <v>265</v>
      </c>
      <c r="D72" s="22" t="s">
        <v>224</v>
      </c>
    </row>
    <row r="73" spans="1:4">
      <c r="A73" s="21"/>
      <c r="B73" s="21" t="s">
        <v>281</v>
      </c>
      <c r="C73" s="22" t="s">
        <v>265</v>
      </c>
      <c r="D73" s="22" t="s">
        <v>224</v>
      </c>
    </row>
    <row r="74" spans="1:4">
      <c r="A74" s="21"/>
      <c r="B74" s="21" t="s">
        <v>282</v>
      </c>
      <c r="C74" s="22" t="s">
        <v>265</v>
      </c>
      <c r="D74" s="22" t="s">
        <v>224</v>
      </c>
    </row>
    <row r="75" spans="1:4">
      <c r="A75" s="21"/>
      <c r="B75" s="21" t="s">
        <v>283</v>
      </c>
      <c r="C75" s="22" t="s">
        <v>277</v>
      </c>
      <c r="D75" s="22" t="s">
        <v>284</v>
      </c>
    </row>
    <row r="76" spans="1:4">
      <c r="A76" s="21"/>
      <c r="B76" s="21" t="s">
        <v>285</v>
      </c>
      <c r="C76" s="22" t="s">
        <v>177</v>
      </c>
      <c r="D76" s="22" t="s">
        <v>286</v>
      </c>
    </row>
    <row r="77" spans="1:4">
      <c r="A77" s="21"/>
      <c r="B77" s="21" t="s">
        <v>287</v>
      </c>
      <c r="C77" s="22" t="s">
        <v>288</v>
      </c>
      <c r="D77" s="22" t="s">
        <v>187</v>
      </c>
    </row>
    <row r="78" spans="1:4">
      <c r="A78" s="21"/>
      <c r="B78" s="21" t="s">
        <v>289</v>
      </c>
      <c r="C78" s="22" t="s">
        <v>270</v>
      </c>
      <c r="D78" s="22" t="s">
        <v>186</v>
      </c>
    </row>
    <row r="79" spans="1:4">
      <c r="A79" s="21"/>
      <c r="B79" s="21" t="s">
        <v>290</v>
      </c>
      <c r="C79" s="22" t="s">
        <v>265</v>
      </c>
      <c r="D79" s="22" t="s">
        <v>206</v>
      </c>
    </row>
    <row r="80" spans="1:4">
      <c r="A80" s="21"/>
      <c r="B80" s="21" t="s">
        <v>291</v>
      </c>
      <c r="C80" s="22" t="s">
        <v>206</v>
      </c>
      <c r="D80" s="22" t="s">
        <v>206</v>
      </c>
    </row>
    <row r="81" spans="1:4">
      <c r="A81" s="21"/>
      <c r="B81" s="21" t="s">
        <v>292</v>
      </c>
      <c r="C81" s="22" t="s">
        <v>199</v>
      </c>
      <c r="D81" s="22" t="s">
        <v>199</v>
      </c>
    </row>
    <row r="82" spans="1:4">
      <c r="A82" s="21"/>
      <c r="B82" s="21" t="s">
        <v>293</v>
      </c>
      <c r="C82" s="22" t="s">
        <v>270</v>
      </c>
      <c r="D82" s="22" t="s">
        <v>294</v>
      </c>
    </row>
    <row r="83" spans="1:4">
      <c r="A83" s="21"/>
      <c r="B83" s="21" t="s">
        <v>295</v>
      </c>
      <c r="C83" s="22" t="s">
        <v>199</v>
      </c>
      <c r="D83" s="22" t="s">
        <v>296</v>
      </c>
    </row>
    <row r="84" spans="1:4">
      <c r="A84" s="21"/>
      <c r="B84" s="21" t="s">
        <v>297</v>
      </c>
      <c r="C84" s="22" t="s">
        <v>298</v>
      </c>
      <c r="D84" s="22" t="s">
        <v>294</v>
      </c>
    </row>
    <row r="85" spans="1:4">
      <c r="A85" s="21"/>
      <c r="B85" s="21" t="s">
        <v>299</v>
      </c>
      <c r="C85" s="22" t="s">
        <v>206</v>
      </c>
      <c r="D85" s="22" t="s">
        <v>206</v>
      </c>
    </row>
    <row r="86" spans="1:4">
      <c r="A86" s="21"/>
      <c r="B86" s="21" t="s">
        <v>300</v>
      </c>
      <c r="C86" s="22" t="s">
        <v>265</v>
      </c>
      <c r="D86" s="22" t="s">
        <v>186</v>
      </c>
    </row>
    <row r="87" spans="1:4">
      <c r="A87" s="21"/>
      <c r="B87" s="21" t="s">
        <v>301</v>
      </c>
      <c r="C87" s="22" t="s">
        <v>288</v>
      </c>
      <c r="D87" s="22" t="s">
        <v>302</v>
      </c>
    </row>
    <row r="88" spans="1:4">
      <c r="A88" s="21"/>
      <c r="B88" s="21" t="s">
        <v>303</v>
      </c>
      <c r="C88" s="22" t="s">
        <v>270</v>
      </c>
      <c r="D88" s="22" t="s">
        <v>271</v>
      </c>
    </row>
    <row r="89" spans="1:4">
      <c r="A89" s="21"/>
      <c r="B89" s="21" t="s">
        <v>304</v>
      </c>
      <c r="C89" s="22" t="s">
        <v>270</v>
      </c>
      <c r="D89" s="22" t="s">
        <v>249</v>
      </c>
    </row>
    <row r="90" spans="1:4">
      <c r="A90" s="21"/>
      <c r="B90" s="21" t="s">
        <v>305</v>
      </c>
      <c r="C90" s="22" t="s">
        <v>270</v>
      </c>
      <c r="D90" s="22" t="s">
        <v>306</v>
      </c>
    </row>
    <row r="91" spans="1:4">
      <c r="A91" s="21"/>
      <c r="B91" s="21" t="s">
        <v>307</v>
      </c>
      <c r="C91" s="22" t="s">
        <v>211</v>
      </c>
      <c r="D91" s="22" t="s">
        <v>211</v>
      </c>
    </row>
    <row r="92" spans="1:4">
      <c r="A92" s="21"/>
      <c r="B92" s="21" t="s">
        <v>308</v>
      </c>
      <c r="C92" s="22" t="s">
        <v>309</v>
      </c>
      <c r="D92" s="22" t="s">
        <v>302</v>
      </c>
    </row>
    <row r="93" spans="1:4">
      <c r="A93" s="21"/>
      <c r="B93" s="21" t="s">
        <v>310</v>
      </c>
      <c r="C93" s="22" t="s">
        <v>311</v>
      </c>
      <c r="D93" s="22" t="s">
        <v>294</v>
      </c>
    </row>
    <row r="94" spans="1:4">
      <c r="A94" s="21"/>
      <c r="B94" s="21" t="s">
        <v>312</v>
      </c>
      <c r="C94" s="22" t="s">
        <v>206</v>
      </c>
      <c r="D94" s="22" t="s">
        <v>206</v>
      </c>
    </row>
    <row r="95" spans="1:4">
      <c r="A95" s="21"/>
      <c r="B95" s="21" t="s">
        <v>313</v>
      </c>
      <c r="C95" s="22" t="s">
        <v>265</v>
      </c>
      <c r="D95" s="22" t="s">
        <v>249</v>
      </c>
    </row>
    <row r="96" spans="1:4">
      <c r="A96" s="21"/>
      <c r="B96" s="21" t="s">
        <v>314</v>
      </c>
      <c r="C96" s="22" t="s">
        <v>309</v>
      </c>
      <c r="D96" s="22" t="s">
        <v>302</v>
      </c>
    </row>
    <row r="97" spans="1:4">
      <c r="A97" s="21"/>
      <c r="B97" s="21" t="s">
        <v>315</v>
      </c>
      <c r="C97" s="22" t="s">
        <v>199</v>
      </c>
      <c r="D97" s="22" t="s">
        <v>316</v>
      </c>
    </row>
    <row r="98" spans="1:4">
      <c r="A98" s="21"/>
      <c r="B98" s="21" t="s">
        <v>317</v>
      </c>
      <c r="C98" s="22" t="s">
        <v>288</v>
      </c>
      <c r="D98" s="22" t="s">
        <v>302</v>
      </c>
    </row>
    <row r="99" spans="1:4">
      <c r="A99" s="21"/>
      <c r="B99" s="21" t="s">
        <v>318</v>
      </c>
      <c r="C99" s="22" t="s">
        <v>265</v>
      </c>
      <c r="D99" s="22" t="s">
        <v>186</v>
      </c>
    </row>
    <row r="100" spans="1:4">
      <c r="A100" s="21"/>
      <c r="B100" s="21" t="s">
        <v>319</v>
      </c>
      <c r="C100" s="22" t="s">
        <v>265</v>
      </c>
      <c r="D100" s="22" t="s">
        <v>187</v>
      </c>
    </row>
    <row r="101" spans="1:4">
      <c r="A101" s="21"/>
      <c r="B101" s="21" t="s">
        <v>320</v>
      </c>
      <c r="C101" s="22" t="s">
        <v>268</v>
      </c>
      <c r="D101" s="22" t="s">
        <v>256</v>
      </c>
    </row>
    <row r="102" spans="1:4">
      <c r="A102" s="21"/>
      <c r="B102" s="21" t="s">
        <v>321</v>
      </c>
      <c r="C102" s="22" t="s">
        <v>268</v>
      </c>
      <c r="D102" s="22" t="s">
        <v>256</v>
      </c>
    </row>
    <row r="103" spans="1:4">
      <c r="A103" s="21"/>
      <c r="B103" s="21" t="s">
        <v>322</v>
      </c>
      <c r="C103" s="22" t="s">
        <v>268</v>
      </c>
      <c r="D103" s="22" t="s">
        <v>323</v>
      </c>
    </row>
    <row r="104" spans="1:4">
      <c r="A104" s="21"/>
      <c r="B104" s="21" t="s">
        <v>324</v>
      </c>
      <c r="C104" s="22" t="s">
        <v>186</v>
      </c>
      <c r="D104" s="22" t="s">
        <v>187</v>
      </c>
    </row>
    <row r="105" spans="1:4">
      <c r="A105" s="21"/>
      <c r="B105" s="21" t="s">
        <v>325</v>
      </c>
      <c r="C105" s="22" t="s">
        <v>270</v>
      </c>
      <c r="D105" s="22" t="s">
        <v>316</v>
      </c>
    </row>
    <row r="106" spans="1:4">
      <c r="A106" s="21"/>
      <c r="B106" s="29"/>
      <c r="C106" s="22"/>
      <c r="D106" s="22"/>
    </row>
    <row r="107" spans="1:4">
      <c r="A107" s="18" t="s">
        <v>326</v>
      </c>
      <c r="B107" s="19"/>
      <c r="C107" s="20"/>
      <c r="D107" s="20"/>
    </row>
    <row r="108" spans="1:4">
      <c r="A108" s="21"/>
      <c r="B108" s="21" t="s">
        <v>327</v>
      </c>
      <c r="C108" s="22" t="s">
        <v>209</v>
      </c>
      <c r="D108" s="22" t="s">
        <v>275</v>
      </c>
    </row>
    <row r="109" spans="1:4">
      <c r="A109" s="21"/>
      <c r="B109" s="21" t="s">
        <v>328</v>
      </c>
      <c r="C109" s="22" t="s">
        <v>329</v>
      </c>
      <c r="D109" s="22" t="s">
        <v>250</v>
      </c>
    </row>
    <row r="110" spans="1:4">
      <c r="A110" s="21"/>
      <c r="B110" s="21" t="s">
        <v>330</v>
      </c>
      <c r="C110" s="22" t="s">
        <v>331</v>
      </c>
      <c r="D110" s="22" t="s">
        <v>265</v>
      </c>
    </row>
    <row r="111" spans="1:4">
      <c r="A111" s="21"/>
      <c r="B111" s="21" t="s">
        <v>332</v>
      </c>
      <c r="C111" s="22" t="s">
        <v>256</v>
      </c>
      <c r="D111" s="22" t="s">
        <v>233</v>
      </c>
    </row>
    <row r="112" spans="1:4">
      <c r="A112" s="21"/>
      <c r="B112" s="21" t="s">
        <v>333</v>
      </c>
      <c r="C112" s="22" t="s">
        <v>209</v>
      </c>
      <c r="D112" s="22" t="s">
        <v>206</v>
      </c>
    </row>
    <row r="113" spans="1:4">
      <c r="A113" s="21"/>
      <c r="B113" s="21" t="s">
        <v>334</v>
      </c>
      <c r="C113" s="22" t="s">
        <v>335</v>
      </c>
      <c r="D113" s="22" t="s">
        <v>206</v>
      </c>
    </row>
    <row r="114" spans="1:4">
      <c r="A114" s="21"/>
      <c r="B114" s="21" t="s">
        <v>336</v>
      </c>
      <c r="C114" s="22" t="s">
        <v>337</v>
      </c>
      <c r="D114" s="22" t="s">
        <v>337</v>
      </c>
    </row>
    <row r="115" spans="1:4">
      <c r="A115" s="21"/>
      <c r="B115" s="21" t="s">
        <v>338</v>
      </c>
      <c r="C115" s="22" t="s">
        <v>270</v>
      </c>
      <c r="D115" s="22" t="s">
        <v>265</v>
      </c>
    </row>
    <row r="116" spans="1:4">
      <c r="A116" s="21"/>
      <c r="B116" s="21" t="s">
        <v>339</v>
      </c>
      <c r="C116" s="22" t="s">
        <v>256</v>
      </c>
      <c r="D116" s="22" t="s">
        <v>340</v>
      </c>
    </row>
    <row r="117" spans="1:4">
      <c r="A117" s="21"/>
      <c r="B117" s="21" t="s">
        <v>341</v>
      </c>
      <c r="C117" s="22" t="s">
        <v>337</v>
      </c>
      <c r="D117" s="22" t="s">
        <v>342</v>
      </c>
    </row>
    <row r="118" spans="1:4">
      <c r="A118" s="21"/>
      <c r="B118" s="21" t="s">
        <v>343</v>
      </c>
      <c r="C118" s="22" t="s">
        <v>337</v>
      </c>
      <c r="D118" s="22" t="s">
        <v>337</v>
      </c>
    </row>
    <row r="119" spans="1:4">
      <c r="A119" s="21"/>
      <c r="B119" s="21" t="s">
        <v>344</v>
      </c>
      <c r="C119" s="22" t="s">
        <v>270</v>
      </c>
      <c r="D119" s="22" t="s">
        <v>249</v>
      </c>
    </row>
    <row r="120" spans="1:4">
      <c r="A120" s="21"/>
      <c r="B120" s="21" t="s">
        <v>345</v>
      </c>
      <c r="C120" s="22" t="s">
        <v>270</v>
      </c>
      <c r="D120" s="22" t="s">
        <v>346</v>
      </c>
    </row>
    <row r="121" spans="1:4">
      <c r="A121" s="21"/>
      <c r="B121" s="21" t="s">
        <v>347</v>
      </c>
      <c r="C121" s="22" t="s">
        <v>337</v>
      </c>
      <c r="D121" s="22" t="s">
        <v>263</v>
      </c>
    </row>
    <row r="122" spans="1:4">
      <c r="A122" s="21"/>
      <c r="B122" s="21" t="s">
        <v>348</v>
      </c>
      <c r="C122" s="22" t="s">
        <v>349</v>
      </c>
      <c r="D122" s="22" t="s">
        <v>349</v>
      </c>
    </row>
    <row r="123" spans="1:4">
      <c r="A123" s="21"/>
      <c r="B123" s="21" t="s">
        <v>350</v>
      </c>
      <c r="C123" s="22" t="s">
        <v>351</v>
      </c>
      <c r="D123" s="22" t="s">
        <v>249</v>
      </c>
    </row>
    <row r="124" spans="1:4">
      <c r="A124" s="21"/>
      <c r="B124" s="21" t="s">
        <v>352</v>
      </c>
      <c r="C124" s="22" t="s">
        <v>209</v>
      </c>
      <c r="D124" s="22" t="s">
        <v>353</v>
      </c>
    </row>
    <row r="125" spans="1:4">
      <c r="A125" s="21"/>
      <c r="B125" s="21" t="s">
        <v>354</v>
      </c>
      <c r="C125" s="22" t="s">
        <v>355</v>
      </c>
      <c r="D125" s="22" t="s">
        <v>346</v>
      </c>
    </row>
    <row r="126" spans="1:4">
      <c r="A126" s="21"/>
      <c r="B126" s="21" t="s">
        <v>356</v>
      </c>
      <c r="C126" s="22" t="s">
        <v>351</v>
      </c>
      <c r="D126" s="22" t="s">
        <v>206</v>
      </c>
    </row>
    <row r="127" spans="1:4">
      <c r="A127" s="21"/>
      <c r="B127" s="21" t="s">
        <v>357</v>
      </c>
      <c r="C127" s="22" t="s">
        <v>337</v>
      </c>
      <c r="D127" s="22" t="s">
        <v>206</v>
      </c>
    </row>
    <row r="128" spans="1:4">
      <c r="A128" s="21"/>
      <c r="B128" s="21" t="s">
        <v>358</v>
      </c>
      <c r="C128" s="22" t="s">
        <v>265</v>
      </c>
      <c r="D128" s="22" t="s">
        <v>346</v>
      </c>
    </row>
    <row r="129" spans="1:4">
      <c r="A129" s="21"/>
      <c r="B129" s="21" t="s">
        <v>359</v>
      </c>
      <c r="C129" s="22" t="s">
        <v>265</v>
      </c>
      <c r="D129" s="22" t="s">
        <v>206</v>
      </c>
    </row>
    <row r="130" spans="1:4">
      <c r="A130" s="21"/>
      <c r="B130" s="21" t="s">
        <v>360</v>
      </c>
      <c r="C130" s="22" t="s">
        <v>209</v>
      </c>
      <c r="D130" s="22" t="s">
        <v>233</v>
      </c>
    </row>
    <row r="131" spans="1:4">
      <c r="A131" s="21"/>
      <c r="B131" s="21" t="s">
        <v>361</v>
      </c>
      <c r="C131" s="22" t="s">
        <v>209</v>
      </c>
      <c r="D131" s="22" t="s">
        <v>233</v>
      </c>
    </row>
    <row r="132" spans="1:4">
      <c r="A132" s="21"/>
      <c r="B132" s="21" t="s">
        <v>362</v>
      </c>
      <c r="C132" s="22" t="s">
        <v>270</v>
      </c>
      <c r="D132" s="22" t="s">
        <v>233</v>
      </c>
    </row>
    <row r="133" spans="1:4">
      <c r="A133" s="21"/>
      <c r="B133" s="21" t="s">
        <v>363</v>
      </c>
      <c r="C133" s="22" t="s">
        <v>331</v>
      </c>
      <c r="D133" s="22" t="s">
        <v>265</v>
      </c>
    </row>
    <row r="134" spans="1:4">
      <c r="A134" s="21"/>
      <c r="B134" s="21" t="s">
        <v>364</v>
      </c>
      <c r="C134" s="22" t="s">
        <v>209</v>
      </c>
      <c r="D134" s="22" t="s">
        <v>233</v>
      </c>
    </row>
    <row r="135" spans="1:4">
      <c r="A135" s="21"/>
      <c r="B135" s="21" t="s">
        <v>365</v>
      </c>
      <c r="C135" s="22" t="s">
        <v>366</v>
      </c>
      <c r="D135" s="22" t="s">
        <v>228</v>
      </c>
    </row>
    <row r="136" spans="1:4">
      <c r="A136" s="21"/>
      <c r="B136" s="21" t="s">
        <v>367</v>
      </c>
      <c r="C136" s="22" t="s">
        <v>368</v>
      </c>
      <c r="D136" s="22" t="s">
        <v>331</v>
      </c>
    </row>
    <row r="137" spans="1:4">
      <c r="A137" s="21"/>
      <c r="B137" s="21" t="s">
        <v>369</v>
      </c>
      <c r="C137" s="22" t="s">
        <v>270</v>
      </c>
      <c r="D137" s="22" t="s">
        <v>353</v>
      </c>
    </row>
    <row r="138" spans="1:4">
      <c r="A138" s="21"/>
      <c r="B138" s="21"/>
      <c r="C138" s="22"/>
      <c r="D138" s="22"/>
    </row>
    <row r="139" spans="1:4">
      <c r="A139" s="18" t="s">
        <v>370</v>
      </c>
      <c r="B139" s="19"/>
      <c r="C139" s="20"/>
      <c r="D139" s="20"/>
    </row>
    <row r="140" spans="1:4">
      <c r="A140" s="30"/>
      <c r="B140" s="21" t="s">
        <v>371</v>
      </c>
      <c r="C140" s="22" t="s">
        <v>275</v>
      </c>
      <c r="D140" s="22" t="s">
        <v>279</v>
      </c>
    </row>
    <row r="141" spans="1:4">
      <c r="A141" s="21"/>
      <c r="B141" s="21" t="s">
        <v>372</v>
      </c>
      <c r="C141" s="22" t="s">
        <v>373</v>
      </c>
      <c r="D141" s="22" t="s">
        <v>206</v>
      </c>
    </row>
    <row r="142" spans="1:4">
      <c r="A142" s="21"/>
      <c r="B142" s="21"/>
      <c r="C142" s="22"/>
      <c r="D142" s="22"/>
    </row>
    <row r="143" spans="1:4">
      <c r="A143" s="18" t="s">
        <v>374</v>
      </c>
      <c r="B143" s="19"/>
      <c r="C143" s="20"/>
      <c r="D143" s="20"/>
    </row>
    <row r="144" spans="1:4">
      <c r="A144" s="21"/>
      <c r="B144" s="21" t="s">
        <v>375</v>
      </c>
      <c r="C144" s="22" t="s">
        <v>337</v>
      </c>
      <c r="D144" s="22" t="s">
        <v>346</v>
      </c>
    </row>
    <row r="145" spans="1:4">
      <c r="A145" s="21"/>
      <c r="B145" s="21" t="s">
        <v>376</v>
      </c>
      <c r="C145" s="22" t="s">
        <v>180</v>
      </c>
      <c r="D145" s="22" t="s">
        <v>181</v>
      </c>
    </row>
    <row r="146" spans="1:4">
      <c r="A146" s="21"/>
      <c r="B146" s="21" t="s">
        <v>377</v>
      </c>
      <c r="C146" s="22" t="s">
        <v>180</v>
      </c>
      <c r="D146" s="22" t="s">
        <v>181</v>
      </c>
    </row>
    <row r="147" spans="1:4">
      <c r="A147" s="21"/>
      <c r="B147" s="21" t="s">
        <v>378</v>
      </c>
      <c r="C147" s="22" t="s">
        <v>355</v>
      </c>
      <c r="D147" s="22" t="s">
        <v>335</v>
      </c>
    </row>
    <row r="148" spans="1:4">
      <c r="A148" s="21"/>
      <c r="B148" s="21" t="s">
        <v>379</v>
      </c>
      <c r="C148" s="22" t="s">
        <v>337</v>
      </c>
      <c r="D148" s="22" t="s">
        <v>249</v>
      </c>
    </row>
    <row r="149" spans="1:4">
      <c r="A149" s="21"/>
      <c r="B149" s="21" t="s">
        <v>380</v>
      </c>
      <c r="C149" s="22" t="s">
        <v>209</v>
      </c>
      <c r="D149" s="22" t="s">
        <v>381</v>
      </c>
    </row>
    <row r="150" spans="1:4">
      <c r="A150" s="21"/>
      <c r="B150" s="21" t="s">
        <v>382</v>
      </c>
      <c r="C150" s="22" t="s">
        <v>353</v>
      </c>
      <c r="D150" s="22" t="s">
        <v>250</v>
      </c>
    </row>
    <row r="151" spans="1:4">
      <c r="A151" s="21"/>
      <c r="B151" s="21" t="s">
        <v>383</v>
      </c>
      <c r="C151" s="22" t="s">
        <v>180</v>
      </c>
      <c r="D151" s="22" t="s">
        <v>181</v>
      </c>
    </row>
    <row r="152" spans="1:4">
      <c r="A152" s="21"/>
      <c r="B152" s="21" t="s">
        <v>384</v>
      </c>
      <c r="C152" s="22" t="s">
        <v>385</v>
      </c>
      <c r="D152" s="22" t="s">
        <v>211</v>
      </c>
    </row>
    <row r="153" spans="1:4">
      <c r="A153" s="21"/>
      <c r="B153" s="21" t="s">
        <v>386</v>
      </c>
      <c r="C153" s="22" t="s">
        <v>337</v>
      </c>
      <c r="D153" s="22" t="s">
        <v>279</v>
      </c>
    </row>
    <row r="154" spans="1:4">
      <c r="A154" s="21"/>
      <c r="B154" s="21" t="s">
        <v>387</v>
      </c>
      <c r="C154" s="22" t="s">
        <v>270</v>
      </c>
      <c r="D154" s="22" t="s">
        <v>187</v>
      </c>
    </row>
    <row r="155" spans="1:4">
      <c r="A155" s="21"/>
      <c r="B155" s="21" t="s">
        <v>388</v>
      </c>
      <c r="C155" s="22" t="s">
        <v>355</v>
      </c>
      <c r="D155" s="22" t="s">
        <v>206</v>
      </c>
    </row>
    <row r="156" spans="1:4">
      <c r="A156" s="21"/>
      <c r="B156" s="21" t="s">
        <v>389</v>
      </c>
      <c r="C156" s="22" t="s">
        <v>309</v>
      </c>
      <c r="D156" s="22" t="s">
        <v>316</v>
      </c>
    </row>
    <row r="157" spans="1:4">
      <c r="A157" s="21"/>
      <c r="B157" s="21" t="s">
        <v>390</v>
      </c>
      <c r="C157" s="22" t="s">
        <v>309</v>
      </c>
      <c r="D157" s="22" t="s">
        <v>373</v>
      </c>
    </row>
    <row r="158" spans="1:4">
      <c r="A158" s="21"/>
      <c r="B158" s="21" t="s">
        <v>391</v>
      </c>
      <c r="C158" s="22" t="s">
        <v>392</v>
      </c>
      <c r="D158" s="22" t="s">
        <v>228</v>
      </c>
    </row>
    <row r="159" spans="1:4">
      <c r="A159" s="21"/>
      <c r="B159" s="21" t="s">
        <v>393</v>
      </c>
      <c r="C159" s="22" t="s">
        <v>355</v>
      </c>
      <c r="D159" s="22" t="s">
        <v>335</v>
      </c>
    </row>
    <row r="160" spans="1:4">
      <c r="A160" s="21"/>
      <c r="B160" s="21" t="s">
        <v>394</v>
      </c>
      <c r="C160" s="22" t="s">
        <v>309</v>
      </c>
      <c r="D160" s="22" t="s">
        <v>373</v>
      </c>
    </row>
    <row r="161" spans="1:4">
      <c r="A161" s="21"/>
      <c r="B161" s="21" t="s">
        <v>395</v>
      </c>
      <c r="C161" s="22" t="s">
        <v>212</v>
      </c>
      <c r="D161" s="22" t="s">
        <v>212</v>
      </c>
    </row>
    <row r="162" spans="1:4">
      <c r="A162" s="21"/>
      <c r="B162" s="21" t="s">
        <v>396</v>
      </c>
      <c r="C162" s="22" t="s">
        <v>180</v>
      </c>
      <c r="D162" s="22" t="s">
        <v>181</v>
      </c>
    </row>
    <row r="163" spans="1:4">
      <c r="A163" s="21"/>
      <c r="B163" s="21" t="s">
        <v>397</v>
      </c>
      <c r="C163" s="22" t="s">
        <v>355</v>
      </c>
      <c r="D163" s="22" t="s">
        <v>335</v>
      </c>
    </row>
    <row r="164" spans="1:4">
      <c r="A164" s="21"/>
      <c r="B164" s="21" t="s">
        <v>398</v>
      </c>
      <c r="C164" s="22" t="s">
        <v>180</v>
      </c>
      <c r="D164" s="22" t="s">
        <v>181</v>
      </c>
    </row>
    <row r="165" spans="1:4">
      <c r="A165" s="21"/>
      <c r="B165" s="21" t="s">
        <v>399</v>
      </c>
      <c r="C165" s="22" t="s">
        <v>373</v>
      </c>
      <c r="D165" s="22" t="s">
        <v>373</v>
      </c>
    </row>
    <row r="166" spans="1:4">
      <c r="A166" s="21"/>
      <c r="B166" s="21" t="s">
        <v>400</v>
      </c>
      <c r="C166" s="22" t="s">
        <v>401</v>
      </c>
      <c r="D166" s="22" t="s">
        <v>373</v>
      </c>
    </row>
    <row r="167" spans="1:4">
      <c r="A167" s="21"/>
      <c r="B167" s="21" t="s">
        <v>402</v>
      </c>
      <c r="C167" s="22" t="s">
        <v>355</v>
      </c>
      <c r="D167" s="22" t="s">
        <v>335</v>
      </c>
    </row>
    <row r="168" spans="1:4">
      <c r="A168" s="21"/>
      <c r="B168" s="21" t="s">
        <v>403</v>
      </c>
      <c r="C168" s="22" t="s">
        <v>212</v>
      </c>
      <c r="D168" s="22" t="s">
        <v>212</v>
      </c>
    </row>
    <row r="169" spans="1:4">
      <c r="A169" s="21"/>
      <c r="B169" s="21" t="s">
        <v>404</v>
      </c>
      <c r="C169" s="22" t="s">
        <v>337</v>
      </c>
      <c r="D169" s="22" t="s">
        <v>353</v>
      </c>
    </row>
    <row r="170" spans="1:4">
      <c r="A170" s="21"/>
      <c r="B170" s="21" t="s">
        <v>405</v>
      </c>
      <c r="C170" s="22" t="s">
        <v>265</v>
      </c>
      <c r="D170" s="22" t="s">
        <v>406</v>
      </c>
    </row>
    <row r="171" spans="1:4">
      <c r="A171" s="21"/>
      <c r="B171" s="21" t="s">
        <v>407</v>
      </c>
      <c r="C171" s="22" t="s">
        <v>408</v>
      </c>
      <c r="D171" s="22" t="s">
        <v>408</v>
      </c>
    </row>
    <row r="172" spans="1:4">
      <c r="A172" s="21"/>
      <c r="B172" s="21" t="s">
        <v>409</v>
      </c>
      <c r="C172" s="22" t="s">
        <v>408</v>
      </c>
      <c r="D172" s="22" t="s">
        <v>408</v>
      </c>
    </row>
    <row r="173" spans="1:4">
      <c r="A173" s="21"/>
      <c r="B173" s="21" t="s">
        <v>410</v>
      </c>
      <c r="C173" s="22" t="s">
        <v>337</v>
      </c>
      <c r="D173" s="22" t="s">
        <v>249</v>
      </c>
    </row>
    <row r="174" spans="1:4">
      <c r="A174" s="21"/>
      <c r="B174" s="21" t="s">
        <v>411</v>
      </c>
      <c r="C174" s="22" t="s">
        <v>355</v>
      </c>
      <c r="D174" s="22" t="s">
        <v>335</v>
      </c>
    </row>
    <row r="175" spans="1:4">
      <c r="A175" s="21"/>
      <c r="B175" s="21" t="s">
        <v>412</v>
      </c>
      <c r="C175" s="22" t="s">
        <v>346</v>
      </c>
      <c r="D175" s="22" t="s">
        <v>233</v>
      </c>
    </row>
    <row r="176" spans="1:4">
      <c r="A176" s="21"/>
      <c r="B176" s="21" t="s">
        <v>413</v>
      </c>
      <c r="C176" s="22" t="s">
        <v>373</v>
      </c>
      <c r="D176" s="22" t="s">
        <v>373</v>
      </c>
    </row>
    <row r="177" spans="1:4">
      <c r="A177" s="21"/>
      <c r="B177" s="21" t="s">
        <v>414</v>
      </c>
      <c r="C177" s="22" t="s">
        <v>355</v>
      </c>
      <c r="D177" s="22" t="s">
        <v>335</v>
      </c>
    </row>
    <row r="178" spans="1:4">
      <c r="A178" s="21"/>
      <c r="B178" s="21" t="s">
        <v>415</v>
      </c>
      <c r="C178" s="22" t="s">
        <v>265</v>
      </c>
      <c r="D178" s="22" t="s">
        <v>416</v>
      </c>
    </row>
    <row r="179" spans="1:4">
      <c r="A179" s="21"/>
      <c r="B179" s="21" t="s">
        <v>417</v>
      </c>
      <c r="C179" s="22" t="s">
        <v>337</v>
      </c>
      <c r="D179" s="22" t="s">
        <v>199</v>
      </c>
    </row>
    <row r="180" spans="1:4">
      <c r="A180" s="21"/>
      <c r="B180" s="21" t="s">
        <v>418</v>
      </c>
      <c r="C180" s="22" t="s">
        <v>199</v>
      </c>
      <c r="D180" s="22" t="s">
        <v>316</v>
      </c>
    </row>
    <row r="181" spans="1:4">
      <c r="A181" s="21"/>
      <c r="B181" s="21" t="s">
        <v>419</v>
      </c>
      <c r="C181" s="22" t="s">
        <v>180</v>
      </c>
      <c r="D181" s="22" t="s">
        <v>181</v>
      </c>
    </row>
    <row r="182" spans="1:4">
      <c r="A182" s="21"/>
      <c r="B182" s="21" t="s">
        <v>420</v>
      </c>
      <c r="C182" s="22" t="s">
        <v>270</v>
      </c>
      <c r="D182" s="22" t="s">
        <v>335</v>
      </c>
    </row>
    <row r="183" spans="1:4">
      <c r="A183" s="21"/>
      <c r="B183" s="21" t="s">
        <v>421</v>
      </c>
      <c r="C183" s="22" t="s">
        <v>270</v>
      </c>
      <c r="D183" s="22" t="s">
        <v>381</v>
      </c>
    </row>
    <row r="184" spans="1:4">
      <c r="A184" s="21"/>
      <c r="B184" s="21" t="s">
        <v>422</v>
      </c>
      <c r="C184" s="22" t="s">
        <v>180</v>
      </c>
      <c r="D184" s="22" t="s">
        <v>181</v>
      </c>
    </row>
    <row r="185" spans="1:4">
      <c r="A185" s="21"/>
      <c r="B185" s="21" t="s">
        <v>423</v>
      </c>
      <c r="C185" s="22" t="s">
        <v>180</v>
      </c>
      <c r="D185" s="22" t="s">
        <v>181</v>
      </c>
    </row>
    <row r="186" spans="1:4">
      <c r="A186" s="21"/>
      <c r="B186" s="21" t="s">
        <v>424</v>
      </c>
      <c r="C186" s="22" t="s">
        <v>355</v>
      </c>
      <c r="D186" s="22" t="s">
        <v>335</v>
      </c>
    </row>
    <row r="187" spans="1:4">
      <c r="A187" s="31"/>
      <c r="B187" s="21" t="s">
        <v>425</v>
      </c>
      <c r="C187" s="22" t="s">
        <v>212</v>
      </c>
      <c r="D187" s="22" t="s">
        <v>212</v>
      </c>
    </row>
  </sheetData>
  <sheetProtection algorithmName="SHA-512" hashValue="vJDX4z9u6EnuhGGvJDaOsmz2Lty41Xg2bQJdvZ1wpj0i515FVpzHDkn19+Dcxno7wq8zPseEyIIAkWlsfpzf2g==" saltValue="nR8MhBbzpSRZSRFfGMZGPA==" spinCount="100000" sheet="1" objects="1" scenarios="1"/>
  <mergeCells count="1">
    <mergeCell ref="A1:D1"/>
  </mergeCells>
  <pageMargins left="0.7" right="0.7" top="0.78740157499999996" bottom="0.78740157499999996" header="0.3" footer="0.3"/>
  <pageSetup paperSize="9" scale="95" orientation="portrait" r:id="rId1"/>
  <rowBreaks count="2" manualBreakCount="2">
    <brk id="58" max="3" man="1"/>
    <brk id="106" max="16383" man="1"/>
  </rowBreaks>
  <ignoredErrors>
    <ignoredError sqref="C5:D56 C57:D187" numberStoredAsText="1"/>
  </ignoredError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45"/>
  <sheetViews>
    <sheetView zoomScaleNormal="100" workbookViewId="0">
      <selection activeCell="A5" sqref="A5:E6"/>
    </sheetView>
  </sheetViews>
  <sheetFormatPr baseColWidth="10" defaultColWidth="14.7109375" defaultRowHeight="15.75"/>
  <cols>
    <col min="1" max="1" width="65.5703125" style="610" bestFit="1" customWidth="1"/>
    <col min="2" max="2" width="22.28515625" style="610" bestFit="1" customWidth="1"/>
    <col min="3" max="3" width="19.7109375" style="610" bestFit="1" customWidth="1"/>
    <col min="4" max="4" width="15.85546875" style="610" bestFit="1" customWidth="1"/>
    <col min="5" max="5" width="13.7109375" style="610" bestFit="1" customWidth="1"/>
    <col min="6" max="16384" width="14.7109375" style="610"/>
  </cols>
  <sheetData>
    <row r="1" spans="1:5" ht="42" customHeight="1">
      <c r="A1" s="1084" t="s">
        <v>426</v>
      </c>
      <c r="B1" s="1085"/>
      <c r="C1" s="1085"/>
      <c r="D1" s="1085"/>
      <c r="E1" s="1086"/>
    </row>
    <row r="2" spans="1:5" ht="33.950000000000003" customHeight="1">
      <c r="A2" s="611" t="s">
        <v>833</v>
      </c>
      <c r="B2" s="1093"/>
      <c r="C2" s="1094"/>
      <c r="D2" s="1094"/>
      <c r="E2" s="1095"/>
    </row>
    <row r="3" spans="1:5" ht="17.45" customHeight="1">
      <c r="A3" s="612"/>
      <c r="B3" s="1093" t="s">
        <v>834</v>
      </c>
      <c r="C3" s="1094"/>
      <c r="D3" s="1094"/>
      <c r="E3" s="1095"/>
    </row>
    <row r="4" spans="1:5" ht="36.950000000000003" customHeight="1">
      <c r="A4" s="612" t="s">
        <v>835</v>
      </c>
      <c r="B4" s="613" t="s">
        <v>836</v>
      </c>
      <c r="C4" s="613">
        <v>350000</v>
      </c>
      <c r="D4" s="613">
        <v>400000</v>
      </c>
      <c r="E4" s="614">
        <v>500000</v>
      </c>
    </row>
    <row r="5" spans="1:5">
      <c r="A5" s="1087"/>
      <c r="B5" s="1088"/>
      <c r="C5" s="1088"/>
      <c r="D5" s="1088"/>
      <c r="E5" s="1089"/>
    </row>
    <row r="6" spans="1:5">
      <c r="A6" s="1090"/>
      <c r="B6" s="1091"/>
      <c r="C6" s="1091"/>
      <c r="D6" s="1091"/>
      <c r="E6" s="1092"/>
    </row>
    <row r="7" spans="1:5">
      <c r="A7" s="615"/>
      <c r="B7" s="1093" t="s">
        <v>837</v>
      </c>
      <c r="C7" s="1094"/>
      <c r="D7" s="1094"/>
      <c r="E7" s="1095"/>
    </row>
    <row r="8" spans="1:5">
      <c r="A8" s="616" t="s">
        <v>838</v>
      </c>
      <c r="B8" s="617">
        <v>14000</v>
      </c>
      <c r="C8" s="617">
        <v>15000</v>
      </c>
      <c r="D8" s="617">
        <v>17000</v>
      </c>
      <c r="E8" s="618">
        <v>19000</v>
      </c>
    </row>
    <row r="9" spans="1:5">
      <c r="A9" s="619" t="s">
        <v>839</v>
      </c>
      <c r="B9" s="620">
        <v>18000</v>
      </c>
      <c r="C9" s="620">
        <v>19000</v>
      </c>
      <c r="D9" s="620">
        <v>21000</v>
      </c>
      <c r="E9" s="621">
        <v>23000</v>
      </c>
    </row>
    <row r="10" spans="1:5">
      <c r="A10" s="1099"/>
      <c r="B10" s="1100"/>
      <c r="C10" s="1100"/>
      <c r="D10" s="1100"/>
      <c r="E10" s="1101"/>
    </row>
    <row r="11" spans="1:5">
      <c r="A11" s="1102"/>
      <c r="B11" s="1103"/>
      <c r="C11" s="1103"/>
      <c r="D11" s="1103"/>
      <c r="E11" s="1104"/>
    </row>
    <row r="12" spans="1:5">
      <c r="A12" s="622"/>
      <c r="B12" s="1093" t="s">
        <v>24</v>
      </c>
      <c r="C12" s="1094"/>
      <c r="D12" s="1094"/>
      <c r="E12" s="1095"/>
    </row>
    <row r="13" spans="1:5">
      <c r="A13" s="616" t="s">
        <v>840</v>
      </c>
      <c r="B13" s="617">
        <v>22000</v>
      </c>
      <c r="C13" s="617">
        <v>25000</v>
      </c>
      <c r="D13" s="617">
        <v>28000</v>
      </c>
      <c r="E13" s="618">
        <v>32000</v>
      </c>
    </row>
    <row r="14" spans="1:5">
      <c r="A14" s="619" t="s">
        <v>841</v>
      </c>
      <c r="B14" s="620">
        <v>27000</v>
      </c>
      <c r="C14" s="620">
        <v>30000</v>
      </c>
      <c r="D14" s="620">
        <v>32000</v>
      </c>
      <c r="E14" s="621">
        <v>35000</v>
      </c>
    </row>
    <row r="15" spans="1:5">
      <c r="A15" s="1105"/>
      <c r="B15" s="1106"/>
      <c r="C15" s="1106"/>
      <c r="D15" s="1106"/>
      <c r="E15" s="1107"/>
    </row>
    <row r="16" spans="1:5">
      <c r="A16" s="1108"/>
      <c r="B16" s="1109"/>
      <c r="C16" s="1109"/>
      <c r="D16" s="1109"/>
      <c r="E16" s="1110"/>
    </row>
    <row r="17" spans="1:5">
      <c r="A17" s="1111"/>
      <c r="B17" s="1093" t="s">
        <v>761</v>
      </c>
      <c r="C17" s="1094"/>
      <c r="D17" s="1094"/>
      <c r="E17" s="1095"/>
    </row>
    <row r="18" spans="1:5" ht="47.25">
      <c r="A18" s="1112"/>
      <c r="B18" s="623" t="s">
        <v>832</v>
      </c>
      <c r="C18" s="624" t="s">
        <v>427</v>
      </c>
      <c r="D18" s="624" t="s">
        <v>428</v>
      </c>
      <c r="E18" s="625"/>
    </row>
    <row r="19" spans="1:5">
      <c r="A19" s="1112"/>
      <c r="B19" s="626">
        <v>40000</v>
      </c>
      <c r="C19" s="627">
        <v>5</v>
      </c>
      <c r="D19" s="628">
        <v>2000</v>
      </c>
      <c r="E19" s="629"/>
    </row>
    <row r="20" spans="1:5">
      <c r="A20" s="1112"/>
      <c r="B20" s="630">
        <v>50000</v>
      </c>
      <c r="C20" s="631">
        <v>5</v>
      </c>
      <c r="D20" s="632">
        <v>2500</v>
      </c>
      <c r="E20" s="633"/>
    </row>
    <row r="21" spans="1:5">
      <c r="A21" s="1112"/>
      <c r="B21" s="630">
        <v>80000</v>
      </c>
      <c r="C21" s="631">
        <v>4</v>
      </c>
      <c r="D21" s="632">
        <v>3200</v>
      </c>
      <c r="E21" s="633"/>
    </row>
    <row r="22" spans="1:5">
      <c r="A22" s="1112"/>
      <c r="B22" s="630">
        <v>100000</v>
      </c>
      <c r="C22" s="631">
        <v>4</v>
      </c>
      <c r="D22" s="632">
        <v>4000</v>
      </c>
      <c r="E22" s="633"/>
    </row>
    <row r="23" spans="1:5">
      <c r="A23" s="1112"/>
      <c r="B23" s="630">
        <v>120000</v>
      </c>
      <c r="C23" s="631">
        <v>4</v>
      </c>
      <c r="D23" s="632">
        <v>4800</v>
      </c>
      <c r="E23" s="633"/>
    </row>
    <row r="24" spans="1:5">
      <c r="A24" s="1112"/>
      <c r="B24" s="630">
        <v>150000</v>
      </c>
      <c r="C24" s="631">
        <v>4</v>
      </c>
      <c r="D24" s="632">
        <v>6000</v>
      </c>
      <c r="E24" s="633"/>
    </row>
    <row r="25" spans="1:5">
      <c r="A25" s="1112"/>
      <c r="B25" s="630">
        <v>180000</v>
      </c>
      <c r="C25" s="631">
        <v>3.5</v>
      </c>
      <c r="D25" s="632">
        <v>6300</v>
      </c>
      <c r="E25" s="633"/>
    </row>
    <row r="26" spans="1:5">
      <c r="A26" s="1112"/>
      <c r="B26" s="630">
        <v>200000</v>
      </c>
      <c r="C26" s="631">
        <v>3.5</v>
      </c>
      <c r="D26" s="632">
        <v>7000</v>
      </c>
      <c r="E26" s="633"/>
    </row>
    <row r="27" spans="1:5">
      <c r="A27" s="1112"/>
      <c r="B27" s="630">
        <v>220000</v>
      </c>
      <c r="C27" s="631">
        <v>3.3</v>
      </c>
      <c r="D27" s="632">
        <v>7260</v>
      </c>
      <c r="E27" s="633"/>
    </row>
    <row r="28" spans="1:5">
      <c r="A28" s="1112"/>
      <c r="B28" s="630">
        <v>250000</v>
      </c>
      <c r="C28" s="631">
        <v>3.3</v>
      </c>
      <c r="D28" s="632">
        <v>8250</v>
      </c>
      <c r="E28" s="633"/>
    </row>
    <row r="29" spans="1:5">
      <c r="A29" s="1112"/>
      <c r="B29" s="630">
        <v>280000</v>
      </c>
      <c r="C29" s="631">
        <v>3.3</v>
      </c>
      <c r="D29" s="632">
        <v>9240</v>
      </c>
      <c r="E29" s="633"/>
    </row>
    <row r="30" spans="1:5">
      <c r="A30" s="1112"/>
      <c r="B30" s="630">
        <v>300000</v>
      </c>
      <c r="C30" s="631">
        <v>3.1</v>
      </c>
      <c r="D30" s="632">
        <v>9300</v>
      </c>
      <c r="E30" s="633"/>
    </row>
    <row r="31" spans="1:5">
      <c r="A31" s="1112"/>
      <c r="B31" s="630">
        <v>330000</v>
      </c>
      <c r="C31" s="631">
        <v>3.1</v>
      </c>
      <c r="D31" s="632">
        <v>10230</v>
      </c>
      <c r="E31" s="633"/>
    </row>
    <row r="32" spans="1:5">
      <c r="A32" s="1112"/>
      <c r="B32" s="630">
        <v>360000</v>
      </c>
      <c r="C32" s="631">
        <v>3.1</v>
      </c>
      <c r="D32" s="632">
        <v>11160</v>
      </c>
      <c r="E32" s="633"/>
    </row>
    <row r="33" spans="1:5">
      <c r="A33" s="1112"/>
      <c r="B33" s="630">
        <v>380000</v>
      </c>
      <c r="C33" s="631">
        <v>3.1</v>
      </c>
      <c r="D33" s="632">
        <v>11780</v>
      </c>
      <c r="E33" s="633"/>
    </row>
    <row r="34" spans="1:5">
      <c r="A34" s="1112"/>
      <c r="B34" s="630">
        <v>400000</v>
      </c>
      <c r="C34" s="631">
        <v>3</v>
      </c>
      <c r="D34" s="632">
        <v>12000</v>
      </c>
      <c r="E34" s="633"/>
    </row>
    <row r="35" spans="1:5">
      <c r="A35" s="1112"/>
      <c r="B35" s="630">
        <v>420000</v>
      </c>
      <c r="C35" s="631">
        <v>3</v>
      </c>
      <c r="D35" s="632">
        <v>12600</v>
      </c>
      <c r="E35" s="633"/>
    </row>
    <row r="36" spans="1:5">
      <c r="A36" s="1112"/>
      <c r="B36" s="630">
        <v>450000</v>
      </c>
      <c r="C36" s="631">
        <v>3</v>
      </c>
      <c r="D36" s="632">
        <v>13500</v>
      </c>
      <c r="E36" s="633"/>
    </row>
    <row r="37" spans="1:5">
      <c r="A37" s="1112"/>
      <c r="B37" s="630">
        <v>480000</v>
      </c>
      <c r="C37" s="631">
        <v>3</v>
      </c>
      <c r="D37" s="632">
        <v>14400</v>
      </c>
      <c r="E37" s="633"/>
    </row>
    <row r="38" spans="1:5">
      <c r="A38" s="1112"/>
      <c r="B38" s="630">
        <v>500000</v>
      </c>
      <c r="C38" s="631">
        <v>3</v>
      </c>
      <c r="D38" s="632">
        <v>15000</v>
      </c>
      <c r="E38" s="633"/>
    </row>
    <row r="39" spans="1:5">
      <c r="A39" s="1112"/>
      <c r="B39" s="630">
        <v>520000</v>
      </c>
      <c r="C39" s="631">
        <v>2.9</v>
      </c>
      <c r="D39" s="632">
        <v>15080</v>
      </c>
      <c r="E39" s="633"/>
    </row>
    <row r="40" spans="1:5">
      <c r="A40" s="1112"/>
      <c r="B40" s="630">
        <v>550000</v>
      </c>
      <c r="C40" s="631">
        <v>2.9</v>
      </c>
      <c r="D40" s="632">
        <v>15950</v>
      </c>
      <c r="E40" s="633"/>
    </row>
    <row r="41" spans="1:5">
      <c r="A41" s="1112"/>
      <c r="B41" s="630">
        <v>580000</v>
      </c>
      <c r="C41" s="631">
        <v>2.8</v>
      </c>
      <c r="D41" s="632">
        <v>16240</v>
      </c>
      <c r="E41" s="633"/>
    </row>
    <row r="42" spans="1:5">
      <c r="A42" s="1113"/>
      <c r="B42" s="630">
        <v>600000</v>
      </c>
      <c r="C42" s="631">
        <v>2.8</v>
      </c>
      <c r="D42" s="632">
        <v>16800</v>
      </c>
      <c r="E42" s="633"/>
    </row>
    <row r="43" spans="1:5">
      <c r="A43" s="1096" t="s">
        <v>853</v>
      </c>
      <c r="B43" s="1097"/>
      <c r="C43" s="1098"/>
      <c r="D43" s="682"/>
      <c r="E43" s="629"/>
    </row>
    <row r="44" spans="1:5">
      <c r="A44" s="678"/>
      <c r="B44" s="679" t="s">
        <v>429</v>
      </c>
      <c r="C44" s="679" t="s">
        <v>430</v>
      </c>
      <c r="D44" s="634"/>
      <c r="E44" s="635"/>
    </row>
    <row r="45" spans="1:5" ht="50.25" customHeight="1">
      <c r="A45" s="680" t="s">
        <v>857</v>
      </c>
      <c r="B45" s="681">
        <v>0</v>
      </c>
      <c r="C45" s="681">
        <v>0</v>
      </c>
      <c r="D45" s="636"/>
      <c r="E45" s="637"/>
    </row>
  </sheetData>
  <mergeCells count="11">
    <mergeCell ref="A43:C43"/>
    <mergeCell ref="B12:E12"/>
    <mergeCell ref="A10:E11"/>
    <mergeCell ref="A15:E16"/>
    <mergeCell ref="A17:A42"/>
    <mergeCell ref="B17:E17"/>
    <mergeCell ref="A1:E1"/>
    <mergeCell ref="A5:E6"/>
    <mergeCell ref="B7:E7"/>
    <mergeCell ref="B2:E2"/>
    <mergeCell ref="B3:E3"/>
  </mergeCells>
  <conditionalFormatting sqref="A1:E42 D43:E45">
    <cfRule type="expression" dxfId="0" priority="3">
      <formula>CELL("Schutz",A1)=0</formula>
    </cfRule>
  </conditionalFormatting>
  <conditionalFormatting sqref="A43:C43">
    <cfRule type="expression" priority="1">
      <formula>CELL("Schutz",A43)=0</formula>
    </cfRule>
  </conditionalFormatting>
  <pageMargins left="0.7" right="0.7" top="0.78740157499999996" bottom="0.78740157499999996" header="0.3" footer="0.3"/>
  <pageSetup paperSize="9" scale="61"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pageSetUpPr fitToPage="1"/>
  </sheetPr>
  <dimension ref="A1:B60"/>
  <sheetViews>
    <sheetView zoomScaleNormal="100" zoomScalePageLayoutView="70" workbookViewId="0">
      <selection activeCell="A10" sqref="A10"/>
    </sheetView>
  </sheetViews>
  <sheetFormatPr baseColWidth="10" defaultColWidth="10.85546875" defaultRowHeight="15.75"/>
  <cols>
    <col min="1" max="1" width="212.5703125" style="563" customWidth="1"/>
    <col min="2" max="16384" width="10.85546875" style="563"/>
  </cols>
  <sheetData>
    <row r="1" spans="1:1" s="560" customFormat="1" ht="55.5" customHeight="1">
      <c r="A1" s="559" t="s">
        <v>776</v>
      </c>
    </row>
    <row r="2" spans="1:1" s="560" customFormat="1">
      <c r="A2" s="561"/>
    </row>
    <row r="3" spans="1:1">
      <c r="A3" s="562"/>
    </row>
    <row r="4" spans="1:1" s="557" customFormat="1" ht="81" customHeight="1">
      <c r="A4" s="298" t="s">
        <v>777</v>
      </c>
    </row>
    <row r="5" spans="1:1" s="557" customFormat="1" ht="78.75">
      <c r="A5" s="564" t="s">
        <v>778</v>
      </c>
    </row>
    <row r="6" spans="1:1" s="557" customFormat="1" ht="47.25">
      <c r="A6" s="564" t="s">
        <v>779</v>
      </c>
    </row>
    <row r="7" spans="1:1" s="557" customFormat="1">
      <c r="A7" s="564"/>
    </row>
    <row r="8" spans="1:1" s="557" customFormat="1" ht="31.5">
      <c r="A8" s="564" t="s">
        <v>780</v>
      </c>
    </row>
    <row r="9" spans="1:1" s="557" customFormat="1">
      <c r="A9" s="564"/>
    </row>
    <row r="10" spans="1:1" ht="110.25">
      <c r="A10" s="564" t="s">
        <v>855</v>
      </c>
    </row>
    <row r="11" spans="1:1">
      <c r="A11" s="564"/>
    </row>
    <row r="12" spans="1:1">
      <c r="A12" s="565" t="s">
        <v>774</v>
      </c>
    </row>
    <row r="13" spans="1:1">
      <c r="A13" s="654" t="s">
        <v>713</v>
      </c>
    </row>
    <row r="14" spans="1:1">
      <c r="A14" s="654" t="s">
        <v>643</v>
      </c>
    </row>
    <row r="15" spans="1:1">
      <c r="A15" s="654" t="s">
        <v>876</v>
      </c>
    </row>
    <row r="16" spans="1:1" ht="40.5" customHeight="1">
      <c r="A16" s="566"/>
    </row>
    <row r="17" spans="1:1">
      <c r="A17" s="567" t="s">
        <v>781</v>
      </c>
    </row>
    <row r="18" spans="1:1">
      <c r="A18" s="568"/>
    </row>
    <row r="19" spans="1:1">
      <c r="A19" s="32" t="s">
        <v>131</v>
      </c>
    </row>
    <row r="20" spans="1:1" ht="126">
      <c r="A20" s="322" t="s">
        <v>132</v>
      </c>
    </row>
    <row r="21" spans="1:1">
      <c r="A21" s="32" t="s">
        <v>133</v>
      </c>
    </row>
    <row r="22" spans="1:1" ht="157.5">
      <c r="A22" s="322" t="s">
        <v>134</v>
      </c>
    </row>
    <row r="23" spans="1:1">
      <c r="A23" s="32" t="s">
        <v>135</v>
      </c>
    </row>
    <row r="24" spans="1:1" ht="173.25">
      <c r="A24" s="322" t="s">
        <v>136</v>
      </c>
    </row>
    <row r="25" spans="1:1">
      <c r="A25" s="32" t="s">
        <v>137</v>
      </c>
    </row>
    <row r="26" spans="1:1" ht="78.75">
      <c r="A26" s="322" t="s">
        <v>138</v>
      </c>
    </row>
    <row r="27" spans="1:1">
      <c r="A27" s="32" t="s">
        <v>139</v>
      </c>
    </row>
    <row r="28" spans="1:1" ht="110.25">
      <c r="A28" s="322" t="s">
        <v>140</v>
      </c>
    </row>
    <row r="29" spans="1:1">
      <c r="A29" s="32" t="s">
        <v>141</v>
      </c>
    </row>
    <row r="30" spans="1:1" ht="173.25">
      <c r="A30" s="322" t="s">
        <v>142</v>
      </c>
    </row>
    <row r="31" spans="1:1">
      <c r="A31" s="32" t="s">
        <v>143</v>
      </c>
    </row>
    <row r="32" spans="1:1" ht="204.75">
      <c r="A32" s="322" t="s">
        <v>144</v>
      </c>
    </row>
    <row r="33" spans="1:1">
      <c r="A33" s="32" t="s">
        <v>145</v>
      </c>
    </row>
    <row r="34" spans="1:1" ht="126">
      <c r="A34" s="322" t="s">
        <v>146</v>
      </c>
    </row>
    <row r="35" spans="1:1">
      <c r="A35" s="32" t="s">
        <v>147</v>
      </c>
    </row>
    <row r="36" spans="1:1" ht="204.75">
      <c r="A36" s="322" t="s">
        <v>148</v>
      </c>
    </row>
    <row r="37" spans="1:1">
      <c r="A37" s="32" t="s">
        <v>149</v>
      </c>
    </row>
    <row r="38" spans="1:1" ht="63">
      <c r="A38" s="322" t="s">
        <v>150</v>
      </c>
    </row>
    <row r="39" spans="1:1">
      <c r="A39" s="32" t="s">
        <v>151</v>
      </c>
    </row>
    <row r="40" spans="1:1" ht="110.25">
      <c r="A40" s="322" t="s">
        <v>152</v>
      </c>
    </row>
    <row r="41" spans="1:1">
      <c r="A41" s="32" t="s">
        <v>153</v>
      </c>
    </row>
    <row r="42" spans="1:1" ht="157.5">
      <c r="A42" s="322" t="s">
        <v>154</v>
      </c>
    </row>
    <row r="43" spans="1:1">
      <c r="A43" s="32" t="s">
        <v>155</v>
      </c>
    </row>
    <row r="44" spans="1:1" ht="157.5">
      <c r="A44" s="322" t="s">
        <v>156</v>
      </c>
    </row>
    <row r="45" spans="1:1">
      <c r="A45" s="32" t="s">
        <v>157</v>
      </c>
    </row>
    <row r="46" spans="1:1" ht="173.25">
      <c r="A46" s="322" t="s">
        <v>158</v>
      </c>
    </row>
    <row r="47" spans="1:1">
      <c r="A47" s="32" t="s">
        <v>159</v>
      </c>
    </row>
    <row r="48" spans="1:1" ht="94.5">
      <c r="A48" s="322" t="s">
        <v>160</v>
      </c>
    </row>
    <row r="49" spans="1:2">
      <c r="A49" s="32" t="s">
        <v>161</v>
      </c>
    </row>
    <row r="50" spans="1:2" ht="126">
      <c r="A50" s="322" t="s">
        <v>162</v>
      </c>
    </row>
    <row r="51" spans="1:2" s="569" customFormat="1">
      <c r="A51" s="32" t="s">
        <v>163</v>
      </c>
    </row>
    <row r="52" spans="1:2" s="558" customFormat="1" ht="47.25">
      <c r="A52" s="322" t="s">
        <v>164</v>
      </c>
      <c r="B52" s="569"/>
    </row>
    <row r="53" spans="1:2">
      <c r="A53" s="32" t="s">
        <v>165</v>
      </c>
      <c r="B53" s="569"/>
    </row>
    <row r="54" spans="1:2" ht="110.25">
      <c r="A54" s="322" t="s">
        <v>166</v>
      </c>
      <c r="B54" s="569"/>
    </row>
    <row r="55" spans="1:2">
      <c r="A55" s="32" t="s">
        <v>167</v>
      </c>
    </row>
    <row r="56" spans="1:2" ht="141.75">
      <c r="A56" s="322" t="s">
        <v>168</v>
      </c>
    </row>
    <row r="57" spans="1:2">
      <c r="A57" s="32" t="s">
        <v>169</v>
      </c>
    </row>
    <row r="58" spans="1:2" ht="94.5">
      <c r="A58" s="322" t="s">
        <v>452</v>
      </c>
    </row>
    <row r="59" spans="1:2">
      <c r="A59" s="670" t="s">
        <v>775</v>
      </c>
    </row>
    <row r="60" spans="1:2">
      <c r="A60" s="570"/>
    </row>
  </sheetData>
  <sheetProtection algorithmName="SHA-512" hashValue="uA5OIEmIPwM4cCmDBDStP75SrZYL+VesGZ2sK7k7+QzQKcB3ylCEpOWvpflxoQE06DpZHALWMjaVUdiE8Blt+w==" saltValue="jjCkS4giI2JkC4ZLcNuRqg==" spinCount="100000" sheet="1" objects="1" scenarios="1"/>
  <hyperlinks>
    <hyperlink ref="A59" r:id="rId1"/>
    <hyperlink ref="A13" r:id="rId2"/>
    <hyperlink ref="A14" r:id="rId3"/>
    <hyperlink ref="A15" r:id="rId4"/>
  </hyperlinks>
  <pageMargins left="0.25" right="0.25" top="0.75" bottom="0.75" header="0.3" footer="0.3"/>
  <pageSetup paperSize="9" scale="46" fitToHeight="0" orientation="portrait" r:id="rId5"/>
  <rowBreaks count="1" manualBreakCount="1">
    <brk id="35"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pageSetUpPr fitToPage="1"/>
  </sheetPr>
  <dimension ref="A1:B35"/>
  <sheetViews>
    <sheetView zoomScaleNormal="100" workbookViewId="0">
      <selection activeCell="B10" sqref="B10"/>
    </sheetView>
  </sheetViews>
  <sheetFormatPr baseColWidth="10" defaultColWidth="10.85546875" defaultRowHeight="15.75"/>
  <cols>
    <col min="1" max="1" width="81" style="560" customWidth="1"/>
    <col min="2" max="2" width="58.42578125" style="560" customWidth="1"/>
    <col min="3" max="16384" width="10.85546875" style="560"/>
  </cols>
  <sheetData>
    <row r="1" spans="1:2" ht="114.6" customHeight="1">
      <c r="A1" s="683" t="s">
        <v>794</v>
      </c>
      <c r="B1" s="684" t="s">
        <v>714</v>
      </c>
    </row>
    <row r="2" spans="1:2" s="557" customFormat="1" ht="26.25">
      <c r="A2" s="685"/>
      <c r="B2" s="686"/>
    </row>
    <row r="3" spans="1:2">
      <c r="A3" s="687" t="s">
        <v>129</v>
      </c>
      <c r="B3" s="554"/>
    </row>
    <row r="4" spans="1:2">
      <c r="A4" s="687"/>
      <c r="B4" s="688"/>
    </row>
    <row r="5" spans="1:2">
      <c r="A5" s="689" t="s">
        <v>795</v>
      </c>
      <c r="B5" s="13"/>
    </row>
    <row r="6" spans="1:2" ht="15.6" customHeight="1">
      <c r="A6" s="690"/>
      <c r="B6" s="671"/>
    </row>
    <row r="7" spans="1:2" ht="15.6" customHeight="1">
      <c r="A7" s="689" t="s">
        <v>722</v>
      </c>
      <c r="B7" s="13"/>
    </row>
    <row r="8" spans="1:2">
      <c r="A8" s="690"/>
      <c r="B8" s="671"/>
    </row>
    <row r="9" spans="1:2" ht="31.5">
      <c r="A9" s="691" t="s">
        <v>796</v>
      </c>
      <c r="B9" s="692"/>
    </row>
    <row r="10" spans="1:2">
      <c r="A10" s="690" t="s">
        <v>716</v>
      </c>
      <c r="B10" s="571"/>
    </row>
    <row r="11" spans="1:2" ht="15.6" customHeight="1">
      <c r="A11" s="691" t="s">
        <v>717</v>
      </c>
      <c r="B11" s="571"/>
    </row>
    <row r="12" spans="1:2">
      <c r="A12" s="691" t="s">
        <v>785</v>
      </c>
      <c r="B12" s="572"/>
    </row>
    <row r="13" spans="1:2">
      <c r="A13" s="693"/>
      <c r="B13" s="694"/>
    </row>
    <row r="14" spans="1:2">
      <c r="A14" s="695" t="s">
        <v>723</v>
      </c>
      <c r="B14" s="692"/>
    </row>
    <row r="15" spans="1:2">
      <c r="A15" s="693" t="s">
        <v>719</v>
      </c>
      <c r="B15" s="571"/>
    </row>
    <row r="16" spans="1:2">
      <c r="A16" s="693" t="s">
        <v>720</v>
      </c>
      <c r="B16" s="571"/>
    </row>
    <row r="17" spans="1:2" ht="50.1" customHeight="1">
      <c r="A17" s="696"/>
      <c r="B17" s="692"/>
    </row>
    <row r="18" spans="1:2" ht="99.95" customHeight="1">
      <c r="A18" s="1114" t="s">
        <v>854</v>
      </c>
      <c r="B18" s="1115"/>
    </row>
    <row r="19" spans="1:2" ht="62.25" customHeight="1">
      <c r="A19" s="697" t="s">
        <v>842</v>
      </c>
      <c r="B19" s="590"/>
    </row>
    <row r="20" spans="1:2" s="698" customFormat="1" ht="32.1" customHeight="1">
      <c r="A20" s="560"/>
      <c r="B20" s="560"/>
    </row>
    <row r="21" spans="1:2" ht="67.5" customHeight="1"/>
    <row r="22" spans="1:2" ht="84.6" customHeight="1"/>
    <row r="23" spans="1:2" ht="77.45" customHeight="1"/>
    <row r="25" spans="1:2" ht="39.6" customHeight="1"/>
    <row r="27" spans="1:2" ht="66.599999999999994" customHeight="1"/>
    <row r="28" spans="1:2" ht="88.5" customHeight="1"/>
    <row r="30" spans="1:2" ht="65.45" customHeight="1"/>
    <row r="31" spans="1:2" ht="36" customHeight="1"/>
    <row r="33" ht="75.95" customHeight="1"/>
    <row r="34" ht="76.5" customHeight="1"/>
    <row r="35" ht="24.95" customHeight="1"/>
  </sheetData>
  <sheetProtection algorithmName="SHA-512" hashValue="2C9M5Thlt9NnSk1z5YM2TEGwJ4mcc7fHs4WxJqL0wleUO+ya3kBrRVszQhQwYTNz5yz3bgKXpob8MUgI7G3M/w==" saltValue="igwQQDKMSXudovRCNfWA9Q==" spinCount="100000" sheet="1" objects="1" scenarios="1" selectLockedCells="1"/>
  <mergeCells count="1">
    <mergeCell ref="A18:B18"/>
  </mergeCells>
  <hyperlinks>
    <hyperlink ref="A19" r:id="rId1" display="https://www.bmkoes.gv.at/Kunst-und-Kultur/informationen-fuer-kunstschaffende/infoblaetter.html "/>
    <hyperlink ref="A25" r:id="rId2" display="https://www.lafc.at/news/?ggid=3&amp;aid=599&amp;cp=0&amp;jahr=2020&amp;region=0"/>
  </hyperlinks>
  <pageMargins left="0.25" right="0.25" top="0.75" bottom="0.75" header="0.3" footer="0.3"/>
  <pageSetup paperSize="9" scale="70" orientation="portrait" r:id="rId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pageSetUpPr fitToPage="1"/>
  </sheetPr>
  <dimension ref="A1:B28"/>
  <sheetViews>
    <sheetView zoomScaleNormal="100" workbookViewId="0">
      <selection activeCell="B12" sqref="B12"/>
    </sheetView>
  </sheetViews>
  <sheetFormatPr baseColWidth="10" defaultColWidth="10.85546875" defaultRowHeight="15.75"/>
  <cols>
    <col min="1" max="1" width="81" style="577" customWidth="1"/>
    <col min="2" max="2" width="60.7109375" style="577" customWidth="1"/>
    <col min="3" max="16384" width="10.85546875" style="577"/>
  </cols>
  <sheetData>
    <row r="1" spans="1:2" ht="15.6" customHeight="1">
      <c r="A1" s="1118" t="s">
        <v>782</v>
      </c>
      <c r="B1" s="576" t="s">
        <v>714</v>
      </c>
    </row>
    <row r="2" spans="1:2" s="579" customFormat="1" ht="90" customHeight="1" thickBot="1">
      <c r="A2" s="1119"/>
      <c r="B2" s="578"/>
    </row>
    <row r="3" spans="1:2">
      <c r="A3" s="321"/>
      <c r="B3" s="673"/>
    </row>
    <row r="4" spans="1:2">
      <c r="A4" s="312" t="s">
        <v>450</v>
      </c>
      <c r="B4" s="13"/>
    </row>
    <row r="5" spans="1:2">
      <c r="A5" s="312"/>
      <c r="B5" s="671"/>
    </row>
    <row r="6" spans="1:2">
      <c r="A6" s="340" t="s">
        <v>783</v>
      </c>
      <c r="B6" s="571"/>
    </row>
    <row r="7" spans="1:2">
      <c r="A7" s="580"/>
      <c r="B7" s="672"/>
    </row>
    <row r="8" spans="1:2">
      <c r="A8" s="581" t="s">
        <v>722</v>
      </c>
      <c r="B8" s="571"/>
    </row>
    <row r="9" spans="1:2">
      <c r="A9" s="582"/>
      <c r="B9" s="672"/>
    </row>
    <row r="10" spans="1:2" ht="31.5">
      <c r="A10" s="312" t="s">
        <v>784</v>
      </c>
      <c r="B10" s="672"/>
    </row>
    <row r="11" spans="1:2" s="579" customFormat="1">
      <c r="A11" s="320" t="s">
        <v>716</v>
      </c>
      <c r="B11" s="571"/>
    </row>
    <row r="12" spans="1:2">
      <c r="A12" s="510" t="s">
        <v>717</v>
      </c>
      <c r="B12" s="572"/>
    </row>
    <row r="13" spans="1:2">
      <c r="A13" s="510" t="s">
        <v>785</v>
      </c>
      <c r="B13" s="573"/>
    </row>
    <row r="14" spans="1:2">
      <c r="A14" s="583"/>
      <c r="B14" s="571"/>
    </row>
    <row r="15" spans="1:2">
      <c r="A15" s="312" t="s">
        <v>718</v>
      </c>
      <c r="B15" s="584" t="s">
        <v>786</v>
      </c>
    </row>
    <row r="16" spans="1:2">
      <c r="A16" s="585" t="s">
        <v>719</v>
      </c>
      <c r="B16" s="571"/>
    </row>
    <row r="17" spans="1:2">
      <c r="A17" s="585" t="s">
        <v>720</v>
      </c>
      <c r="B17" s="574"/>
    </row>
    <row r="18" spans="1:2">
      <c r="A18" s="585" t="s">
        <v>721</v>
      </c>
      <c r="B18" s="575"/>
    </row>
    <row r="19" spans="1:2" ht="24" customHeight="1">
      <c r="A19" s="586"/>
      <c r="B19" s="586"/>
    </row>
    <row r="20" spans="1:2" ht="99.95" customHeight="1">
      <c r="A20" s="585" t="s">
        <v>787</v>
      </c>
      <c r="B20" s="587" t="s">
        <v>788</v>
      </c>
    </row>
    <row r="21" spans="1:2" ht="117.95" customHeight="1">
      <c r="A21" s="588"/>
      <c r="B21" s="589" t="s">
        <v>789</v>
      </c>
    </row>
    <row r="22" spans="1:2" ht="103.5" customHeight="1">
      <c r="A22" s="1116" t="s">
        <v>790</v>
      </c>
      <c r="B22" s="1117"/>
    </row>
    <row r="23" spans="1:2" ht="61.5" customHeight="1">
      <c r="A23" s="312" t="s">
        <v>451</v>
      </c>
      <c r="B23" s="590"/>
    </row>
    <row r="24" spans="1:2" ht="55.5" customHeight="1">
      <c r="A24" s="321" t="s">
        <v>791</v>
      </c>
      <c r="B24" s="590"/>
    </row>
    <row r="25" spans="1:2" ht="43.5" customHeight="1">
      <c r="A25" s="321" t="s">
        <v>715</v>
      </c>
      <c r="B25" s="571"/>
    </row>
    <row r="26" spans="1:2" ht="54.95" customHeight="1">
      <c r="A26" s="312" t="s">
        <v>792</v>
      </c>
      <c r="B26" s="590"/>
    </row>
    <row r="27" spans="1:2" ht="54.6" customHeight="1">
      <c r="A27" s="321" t="s">
        <v>793</v>
      </c>
      <c r="B27" s="590"/>
    </row>
    <row r="28" spans="1:2" ht="43.5" customHeight="1">
      <c r="A28" s="321" t="s">
        <v>715</v>
      </c>
      <c r="B28" s="591"/>
    </row>
  </sheetData>
  <sheetProtection algorithmName="SHA-512" hashValue="8rb3sAeQYAmIbYk05bZg+TOyIhc6gK6JHmpSpUV7aAarE40MHy48dTyOmdlHR1FKliTGZOK87bwAK5Pbf5BdYw==" saltValue="fDJNBlqzG833kP+nxL6bEg==" spinCount="100000" sheet="1" objects="1" scenarios="1" selectLockedCells="1"/>
  <mergeCells count="2">
    <mergeCell ref="A22:B22"/>
    <mergeCell ref="A1:A2"/>
  </mergeCells>
  <pageMargins left="0.25" right="0.25" top="0.75" bottom="0.75" header="0.3" footer="0.3"/>
  <pageSetup paperSize="9" scale="6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39"/>
  <sheetViews>
    <sheetView zoomScale="115" zoomScaleNormal="115" workbookViewId="0">
      <pane ySplit="1" topLeftCell="A2" activePane="bottomLeft" state="frozen"/>
      <selection pane="bottomLeft" activeCell="B41" sqref="B41"/>
    </sheetView>
  </sheetViews>
  <sheetFormatPr baseColWidth="10" defaultColWidth="10.85546875" defaultRowHeight="15.75"/>
  <cols>
    <col min="1" max="1" width="51.5703125" style="311" customWidth="1"/>
    <col min="2" max="2" width="77" style="316" customWidth="1"/>
    <col min="3" max="16384" width="10.85546875" style="311"/>
  </cols>
  <sheetData>
    <row r="1" spans="1:4" ht="48.95" customHeight="1">
      <c r="A1" s="309" t="s">
        <v>843</v>
      </c>
      <c r="B1" s="310" t="s">
        <v>726</v>
      </c>
    </row>
    <row r="2" spans="1:4" ht="12" customHeight="1">
      <c r="A2" s="309"/>
      <c r="B2" s="310"/>
    </row>
    <row r="3" spans="1:4" s="313" customFormat="1" ht="29.45" customHeight="1">
      <c r="A3" s="312" t="s">
        <v>560</v>
      </c>
      <c r="B3" s="317"/>
    </row>
    <row r="4" spans="1:4" ht="27.6" customHeight="1">
      <c r="A4" s="319" t="s">
        <v>580</v>
      </c>
      <c r="B4" s="638"/>
      <c r="C4" s="313"/>
      <c r="D4" s="313"/>
    </row>
    <row r="5" spans="1:4">
      <c r="A5" s="320" t="s">
        <v>130</v>
      </c>
      <c r="B5" s="299"/>
      <c r="C5" s="313"/>
      <c r="D5" s="313"/>
    </row>
    <row r="6" spans="1:4" ht="30.6" customHeight="1">
      <c r="A6" s="319" t="s">
        <v>576</v>
      </c>
      <c r="B6" s="639"/>
    </row>
    <row r="7" spans="1:4">
      <c r="A7" s="320" t="s">
        <v>130</v>
      </c>
      <c r="B7" s="299"/>
    </row>
    <row r="8" spans="1:4" ht="24.75" customHeight="1">
      <c r="A8" s="319" t="s">
        <v>578</v>
      </c>
      <c r="B8" s="299"/>
    </row>
    <row r="9" spans="1:4" ht="30" customHeight="1">
      <c r="A9" s="320" t="s">
        <v>561</v>
      </c>
      <c r="B9" s="640"/>
    </row>
    <row r="10" spans="1:4" ht="30" customHeight="1">
      <c r="A10" s="320" t="s">
        <v>562</v>
      </c>
      <c r="B10" s="640"/>
    </row>
    <row r="11" spans="1:4" ht="30" customHeight="1">
      <c r="A11" s="320" t="s">
        <v>563</v>
      </c>
      <c r="B11" s="641"/>
    </row>
    <row r="12" spans="1:4" ht="30" customHeight="1">
      <c r="A12" s="320" t="s">
        <v>564</v>
      </c>
      <c r="B12" s="299"/>
    </row>
    <row r="13" spans="1:4" ht="30" customHeight="1">
      <c r="A13" s="320" t="s">
        <v>565</v>
      </c>
      <c r="B13" s="641"/>
    </row>
    <row r="14" spans="1:4">
      <c r="A14" s="319" t="s">
        <v>577</v>
      </c>
      <c r="B14" s="314"/>
    </row>
    <row r="15" spans="1:4" ht="30" customHeight="1">
      <c r="A15" s="320" t="s">
        <v>561</v>
      </c>
      <c r="B15" s="299"/>
    </row>
    <row r="16" spans="1:4" ht="30" customHeight="1">
      <c r="A16" s="320" t="s">
        <v>562</v>
      </c>
      <c r="B16" s="299"/>
    </row>
    <row r="17" spans="1:2" ht="30" customHeight="1">
      <c r="A17" s="320" t="s">
        <v>563</v>
      </c>
      <c r="B17" s="641"/>
    </row>
    <row r="18" spans="1:2" ht="30" customHeight="1">
      <c r="A18" s="320" t="s">
        <v>564</v>
      </c>
      <c r="B18" s="640"/>
    </row>
    <row r="19" spans="1:2" ht="30" customHeight="1">
      <c r="A19" s="320" t="s">
        <v>565</v>
      </c>
      <c r="B19" s="641"/>
    </row>
    <row r="20" spans="1:2" ht="30" customHeight="1">
      <c r="A20" s="320" t="s">
        <v>765</v>
      </c>
      <c r="B20" s="641"/>
    </row>
    <row r="21" spans="1:2">
      <c r="A21" s="319" t="s">
        <v>579</v>
      </c>
      <c r="B21" s="314"/>
    </row>
    <row r="22" spans="1:2">
      <c r="A22" s="320" t="s">
        <v>566</v>
      </c>
      <c r="B22" s="299"/>
    </row>
    <row r="23" spans="1:2">
      <c r="A23" s="320" t="s">
        <v>567</v>
      </c>
      <c r="B23" s="299"/>
    </row>
    <row r="24" spans="1:2">
      <c r="A24" s="320" t="s">
        <v>568</v>
      </c>
      <c r="B24" s="299"/>
    </row>
    <row r="25" spans="1:2">
      <c r="A25" s="320" t="s">
        <v>569</v>
      </c>
      <c r="B25" s="299"/>
    </row>
    <row r="26" spans="1:2" ht="18" customHeight="1">
      <c r="A26" s="320" t="s">
        <v>570</v>
      </c>
      <c r="B26" s="299"/>
    </row>
    <row r="27" spans="1:2">
      <c r="A27" s="319" t="s">
        <v>684</v>
      </c>
      <c r="B27" s="315"/>
    </row>
    <row r="28" spans="1:2">
      <c r="A28" s="320" t="s">
        <v>19</v>
      </c>
      <c r="B28" s="299"/>
    </row>
    <row r="29" spans="1:2">
      <c r="A29" s="320" t="s">
        <v>24</v>
      </c>
      <c r="B29" s="299"/>
    </row>
    <row r="30" spans="1:2">
      <c r="A30" s="320" t="s">
        <v>571</v>
      </c>
      <c r="B30" s="323"/>
    </row>
    <row r="31" spans="1:2">
      <c r="A31" s="320" t="s">
        <v>27</v>
      </c>
      <c r="B31" s="299"/>
    </row>
    <row r="32" spans="1:2">
      <c r="A32" s="320" t="s">
        <v>454</v>
      </c>
      <c r="B32" s="323"/>
    </row>
    <row r="33" spans="1:2">
      <c r="A33" s="320" t="s">
        <v>34</v>
      </c>
      <c r="B33" s="323"/>
    </row>
    <row r="34" spans="1:2">
      <c r="A34" s="319" t="s">
        <v>572</v>
      </c>
      <c r="B34" s="302"/>
    </row>
    <row r="35" spans="1:2" ht="30" customHeight="1">
      <c r="A35" s="320" t="s">
        <v>573</v>
      </c>
      <c r="B35" s="324"/>
    </row>
    <row r="36" spans="1:2" ht="30" customHeight="1">
      <c r="A36" s="320" t="s">
        <v>574</v>
      </c>
      <c r="B36" s="324"/>
    </row>
    <row r="37" spans="1:2" ht="30" customHeight="1">
      <c r="A37" s="320" t="s">
        <v>575</v>
      </c>
      <c r="B37" s="324"/>
    </row>
    <row r="38" spans="1:2">
      <c r="A38" s="699"/>
      <c r="B38" s="700"/>
    </row>
    <row r="39" spans="1:2" ht="50.1" customHeight="1">
      <c r="A39" s="321" t="s">
        <v>842</v>
      </c>
      <c r="B39" s="325"/>
    </row>
  </sheetData>
  <sheetProtection selectLockedCells="1"/>
  <mergeCells count="1">
    <mergeCell ref="A38:B38"/>
  </mergeCells>
  <pageMargins left="0.7" right="0.7" top="0.78740157499999996" bottom="0.78740157499999996" header="0.3" footer="0.3"/>
  <pageSetup paperSize="9" scale="65"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83"/>
  <sheetViews>
    <sheetView zoomScaleNormal="100" workbookViewId="0">
      <selection activeCell="B2" sqref="B2:H2"/>
    </sheetView>
  </sheetViews>
  <sheetFormatPr baseColWidth="10" defaultColWidth="12.5703125" defaultRowHeight="15.75"/>
  <cols>
    <col min="1" max="1" width="57.85546875" style="328" customWidth="1"/>
    <col min="2" max="2" width="21.5703125" style="328" customWidth="1"/>
    <col min="3" max="3" width="21.140625" style="328" customWidth="1"/>
    <col min="4" max="4" width="15.42578125" style="328" customWidth="1"/>
    <col min="5" max="5" width="16.7109375" style="328" bestFit="1" customWidth="1"/>
    <col min="6" max="6" width="15.5703125" style="328" customWidth="1"/>
    <col min="7" max="7" width="12.7109375" style="328" bestFit="1" customWidth="1"/>
    <col min="8" max="8" width="22.140625" style="409" customWidth="1"/>
    <col min="9" max="9" width="1.85546875" style="408" customWidth="1"/>
    <col min="10" max="10" width="12.5703125" style="407"/>
    <col min="11" max="16384" width="12.5703125" style="328"/>
  </cols>
  <sheetData>
    <row r="1" spans="1:9" ht="74.099999999999994" customHeight="1">
      <c r="A1" s="748" t="s">
        <v>758</v>
      </c>
      <c r="B1" s="748"/>
      <c r="C1" s="748"/>
      <c r="D1" s="748"/>
      <c r="E1" s="748"/>
      <c r="F1" s="748"/>
      <c r="G1" s="748"/>
      <c r="H1" s="326" t="s">
        <v>759</v>
      </c>
      <c r="I1" s="327"/>
    </row>
    <row r="2" spans="1:9" ht="51.95" customHeight="1">
      <c r="A2" s="329" t="s">
        <v>766</v>
      </c>
      <c r="B2" s="756"/>
      <c r="C2" s="757"/>
      <c r="D2" s="757"/>
      <c r="E2" s="757"/>
      <c r="F2" s="757"/>
      <c r="G2" s="757"/>
      <c r="H2" s="758"/>
      <c r="I2" s="327"/>
    </row>
    <row r="3" spans="1:9" ht="15.6" customHeight="1">
      <c r="A3" s="508"/>
      <c r="B3" s="596" t="s">
        <v>581</v>
      </c>
      <c r="C3" s="596" t="s">
        <v>453</v>
      </c>
      <c r="D3" s="719"/>
      <c r="E3" s="720"/>
      <c r="F3" s="332"/>
      <c r="G3" s="333"/>
      <c r="H3" s="333"/>
      <c r="I3" s="327"/>
    </row>
    <row r="4" spans="1:9">
      <c r="A4" s="508" t="s">
        <v>662</v>
      </c>
      <c r="B4" s="410"/>
      <c r="C4" s="231"/>
      <c r="D4" s="721"/>
      <c r="E4" s="722"/>
      <c r="F4" s="330"/>
      <c r="G4" s="331"/>
      <c r="H4" s="331"/>
      <c r="I4" s="327"/>
    </row>
    <row r="5" spans="1:9" ht="15.6" customHeight="1">
      <c r="A5" s="727"/>
      <c r="B5" s="723" t="s">
        <v>456</v>
      </c>
      <c r="C5" s="725" t="s">
        <v>457</v>
      </c>
      <c r="D5" s="334" t="s">
        <v>458</v>
      </c>
      <c r="E5" s="334" t="s">
        <v>582</v>
      </c>
      <c r="F5" s="330"/>
      <c r="G5" s="331"/>
      <c r="H5" s="331"/>
      <c r="I5" s="327"/>
    </row>
    <row r="6" spans="1:9">
      <c r="A6" s="728"/>
      <c r="B6" s="724"/>
      <c r="C6" s="726"/>
      <c r="D6" s="717" t="s">
        <v>583</v>
      </c>
      <c r="E6" s="718"/>
      <c r="F6" s="330"/>
      <c r="G6" s="331"/>
      <c r="H6" s="331"/>
      <c r="I6" s="327"/>
    </row>
    <row r="7" spans="1:9" ht="36.950000000000003" customHeight="1">
      <c r="A7" s="335" t="s">
        <v>27</v>
      </c>
      <c r="B7" s="597"/>
      <c r="C7" s="597"/>
      <c r="D7" s="232"/>
      <c r="E7" s="232"/>
      <c r="F7" s="330"/>
      <c r="G7" s="331"/>
      <c r="H7" s="331"/>
      <c r="I7" s="327"/>
    </row>
    <row r="8" spans="1:9" ht="29.1" customHeight="1">
      <c r="A8" s="335" t="s">
        <v>459</v>
      </c>
      <c r="B8" s="597"/>
      <c r="C8" s="597"/>
      <c r="D8" s="232"/>
      <c r="E8" s="232"/>
      <c r="F8" s="330"/>
      <c r="G8" s="331"/>
      <c r="H8" s="331"/>
      <c r="I8" s="327"/>
    </row>
    <row r="9" spans="1:9" ht="38.450000000000003" customHeight="1">
      <c r="A9" s="335" t="s">
        <v>460</v>
      </c>
      <c r="B9" s="597"/>
      <c r="C9" s="597"/>
      <c r="D9" s="232"/>
      <c r="E9" s="232"/>
      <c r="F9" s="330"/>
      <c r="G9" s="331"/>
      <c r="H9" s="331"/>
      <c r="I9" s="327"/>
    </row>
    <row r="10" spans="1:9" ht="18.600000000000001" customHeight="1">
      <c r="A10" s="336" t="s">
        <v>663</v>
      </c>
      <c r="B10" s="674">
        <v>0</v>
      </c>
      <c r="C10" s="331"/>
      <c r="D10" s="331"/>
      <c r="E10" s="331"/>
      <c r="F10" s="331"/>
      <c r="G10" s="331"/>
      <c r="H10" s="331"/>
      <c r="I10" s="327"/>
    </row>
    <row r="11" spans="1:9" ht="18.600000000000001" customHeight="1">
      <c r="A11" s="335" t="s">
        <v>455</v>
      </c>
      <c r="B11" s="593"/>
      <c r="C11" s="331"/>
      <c r="D11" s="331"/>
      <c r="E11" s="331"/>
      <c r="F11" s="331"/>
      <c r="G11" s="331"/>
      <c r="H11" s="331"/>
      <c r="I11" s="327"/>
    </row>
    <row r="12" spans="1:9" ht="18.600000000000001" customHeight="1">
      <c r="A12" s="592" t="s">
        <v>845</v>
      </c>
      <c r="B12" s="593"/>
      <c r="C12" s="331"/>
      <c r="D12" s="331"/>
      <c r="E12" s="331"/>
      <c r="F12" s="331"/>
      <c r="G12" s="331"/>
      <c r="H12" s="331"/>
      <c r="I12" s="327"/>
    </row>
    <row r="13" spans="1:9" ht="49.5" customHeight="1">
      <c r="A13" s="337" t="s">
        <v>760</v>
      </c>
      <c r="B13" s="594">
        <v>0</v>
      </c>
      <c r="C13" s="331"/>
      <c r="D13" s="331"/>
      <c r="E13" s="331"/>
      <c r="F13" s="331"/>
      <c r="G13" s="331"/>
      <c r="H13" s="331"/>
      <c r="I13" s="327"/>
    </row>
    <row r="14" spans="1:9" ht="19.5" customHeight="1">
      <c r="A14" s="338" t="s">
        <v>767</v>
      </c>
      <c r="B14" s="595" t="s">
        <v>844</v>
      </c>
      <c r="C14" s="331"/>
      <c r="D14" s="331"/>
      <c r="E14" s="331"/>
      <c r="F14" s="331"/>
      <c r="G14" s="331"/>
      <c r="H14" s="331"/>
      <c r="I14" s="327"/>
    </row>
    <row r="15" spans="1:9" ht="21.95" customHeight="1">
      <c r="A15" s="338" t="s">
        <v>768</v>
      </c>
      <c r="B15" s="595" t="s">
        <v>844</v>
      </c>
      <c r="C15" s="331"/>
      <c r="D15" s="331"/>
      <c r="E15" s="331"/>
      <c r="F15" s="331"/>
      <c r="G15" s="331"/>
      <c r="H15" s="331"/>
      <c r="I15" s="327"/>
    </row>
    <row r="16" spans="1:9" ht="32.1" customHeight="1">
      <c r="A16" s="340" t="s">
        <v>769</v>
      </c>
      <c r="B16" s="642" t="s">
        <v>847</v>
      </c>
      <c r="C16" s="331"/>
      <c r="D16" s="331"/>
      <c r="E16" s="331"/>
      <c r="F16" s="331"/>
      <c r="G16" s="331"/>
      <c r="H16" s="331"/>
      <c r="I16" s="327"/>
    </row>
    <row r="17" spans="1:9" ht="12.6" customHeight="1">
      <c r="A17" s="341"/>
      <c r="B17" s="341"/>
      <c r="C17" s="341"/>
      <c r="D17" s="341"/>
      <c r="E17" s="341"/>
      <c r="F17" s="341"/>
      <c r="G17" s="342"/>
      <c r="H17" s="342"/>
      <c r="I17" s="327"/>
    </row>
    <row r="18" spans="1:9" ht="12.6" customHeight="1">
      <c r="A18" s="761" t="s">
        <v>762</v>
      </c>
      <c r="B18" s="762"/>
      <c r="C18" s="762"/>
      <c r="D18" s="762"/>
      <c r="E18" s="762"/>
      <c r="F18" s="762"/>
      <c r="G18" s="763"/>
      <c r="H18" s="767" t="s">
        <v>772</v>
      </c>
      <c r="I18" s="343"/>
    </row>
    <row r="19" spans="1:9" ht="87.95" customHeight="1">
      <c r="A19" s="764"/>
      <c r="B19" s="765"/>
      <c r="C19" s="765"/>
      <c r="D19" s="765"/>
      <c r="E19" s="765"/>
      <c r="F19" s="765"/>
      <c r="G19" s="766"/>
      <c r="H19" s="768"/>
      <c r="I19" s="344"/>
    </row>
    <row r="20" spans="1:9" ht="22.5" customHeight="1">
      <c r="A20" s="729" t="s">
        <v>877</v>
      </c>
      <c r="B20" s="730"/>
      <c r="C20" s="730"/>
      <c r="D20" s="731"/>
      <c r="E20" s="346" t="s">
        <v>664</v>
      </c>
      <c r="F20" s="346" t="s">
        <v>461</v>
      </c>
      <c r="G20" s="347" t="s">
        <v>462</v>
      </c>
      <c r="H20" s="769"/>
      <c r="I20" s="344"/>
    </row>
    <row r="21" spans="1:9">
      <c r="A21" s="339" t="s">
        <v>748</v>
      </c>
      <c r="B21" s="339"/>
      <c r="C21" s="339"/>
      <c r="D21" s="339"/>
      <c r="E21" s="348">
        <f>('4 KALKULATION Detail'!F17)</f>
        <v>0</v>
      </c>
      <c r="F21" s="348">
        <f>('4 KALKULATION Detail'!G17)</f>
        <v>0</v>
      </c>
      <c r="G21" s="348">
        <f>('4 KALKULATION Detail'!H17)</f>
        <v>0</v>
      </c>
      <c r="H21" s="349">
        <f>('4 KALKULATION Detail'!M17)</f>
        <v>0</v>
      </c>
      <c r="I21" s="344"/>
    </row>
    <row r="22" spans="1:9">
      <c r="A22" s="339" t="s">
        <v>749</v>
      </c>
      <c r="B22" s="339"/>
      <c r="C22" s="339"/>
      <c r="D22" s="339"/>
      <c r="E22" s="348">
        <f>('4 KALKULATION Detail'!F33)</f>
        <v>0</v>
      </c>
      <c r="F22" s="348">
        <f>('4 KALKULATION Detail'!G33)</f>
        <v>0</v>
      </c>
      <c r="G22" s="348">
        <f>('4 KALKULATION Detail'!H33)</f>
        <v>0</v>
      </c>
      <c r="H22" s="349">
        <f>('4 KALKULATION Detail'!M33)</f>
        <v>0</v>
      </c>
      <c r="I22" s="344"/>
    </row>
    <row r="23" spans="1:9">
      <c r="A23" s="339" t="s">
        <v>750</v>
      </c>
      <c r="B23" s="339"/>
      <c r="C23" s="339"/>
      <c r="D23" s="339"/>
      <c r="E23" s="348">
        <f>('4 KALKULATION Detail'!F127)</f>
        <v>0</v>
      </c>
      <c r="F23" s="348">
        <f>('4 KALKULATION Detail'!G127)</f>
        <v>0</v>
      </c>
      <c r="G23" s="348">
        <f>('4 KALKULATION Detail'!H127)</f>
        <v>0</v>
      </c>
      <c r="H23" s="349">
        <f>('4 KALKULATION Detail'!M127)</f>
        <v>0</v>
      </c>
      <c r="I23" s="344"/>
    </row>
    <row r="24" spans="1:9">
      <c r="A24" s="339" t="s">
        <v>751</v>
      </c>
      <c r="B24" s="339"/>
      <c r="C24" s="339"/>
      <c r="D24" s="339"/>
      <c r="E24" s="348">
        <f>('4 KALKULATION Detail'!F165)</f>
        <v>0</v>
      </c>
      <c r="F24" s="348">
        <f>('4 KALKULATION Detail'!G165)</f>
        <v>0</v>
      </c>
      <c r="G24" s="348">
        <f>('4 KALKULATION Detail'!H165)</f>
        <v>0</v>
      </c>
      <c r="H24" s="349">
        <f>('4 KALKULATION Detail'!M165)</f>
        <v>0</v>
      </c>
      <c r="I24" s="344"/>
    </row>
    <row r="25" spans="1:9">
      <c r="A25" s="339" t="s">
        <v>752</v>
      </c>
      <c r="B25" s="339"/>
      <c r="C25" s="339"/>
      <c r="D25" s="339"/>
      <c r="E25" s="348">
        <f>('4 KALKULATION Detail'!F179)</f>
        <v>0</v>
      </c>
      <c r="F25" s="348">
        <f>('4 KALKULATION Detail'!G179)</f>
        <v>0</v>
      </c>
      <c r="G25" s="348">
        <f>('4 KALKULATION Detail'!H179)</f>
        <v>0</v>
      </c>
      <c r="H25" s="349">
        <f>('4 KALKULATION Detail'!M179)</f>
        <v>0</v>
      </c>
      <c r="I25" s="344"/>
    </row>
    <row r="26" spans="1:9">
      <c r="A26" s="339" t="s">
        <v>753</v>
      </c>
      <c r="B26" s="339"/>
      <c r="C26" s="339"/>
      <c r="D26" s="339"/>
      <c r="E26" s="348">
        <f>('4 KALKULATION Detail'!F206)</f>
        <v>0</v>
      </c>
      <c r="F26" s="348">
        <f>('4 KALKULATION Detail'!G206)</f>
        <v>0</v>
      </c>
      <c r="G26" s="348">
        <f>('4 KALKULATION Detail'!H206)</f>
        <v>0</v>
      </c>
      <c r="H26" s="349">
        <f>('4 KALKULATION Detail'!M206)</f>
        <v>0</v>
      </c>
      <c r="I26" s="344"/>
    </row>
    <row r="27" spans="1:9">
      <c r="A27" s="339" t="s">
        <v>754</v>
      </c>
      <c r="B27" s="339"/>
      <c r="C27" s="339"/>
      <c r="D27" s="339"/>
      <c r="E27" s="348">
        <f>('4 KALKULATION Detail'!F231)</f>
        <v>0</v>
      </c>
      <c r="F27" s="348">
        <f>('4 KALKULATION Detail'!G231)</f>
        <v>0</v>
      </c>
      <c r="G27" s="348">
        <f>('4 KALKULATION Detail'!H231)</f>
        <v>0</v>
      </c>
      <c r="H27" s="349">
        <f>('4 KALKULATION Detail'!M231)</f>
        <v>0</v>
      </c>
      <c r="I27" s="344"/>
    </row>
    <row r="28" spans="1:9">
      <c r="A28" s="339" t="s">
        <v>755</v>
      </c>
      <c r="B28" s="339"/>
      <c r="C28" s="339"/>
      <c r="D28" s="339"/>
      <c r="E28" s="348">
        <f>('4 KALKULATION Detail'!F243)</f>
        <v>0</v>
      </c>
      <c r="F28" s="348">
        <f>('4 KALKULATION Detail'!G243)</f>
        <v>0</v>
      </c>
      <c r="G28" s="348">
        <f>('4 KALKULATION Detail'!H243)</f>
        <v>0</v>
      </c>
      <c r="H28" s="349">
        <f>('4 KALKULATION Detail'!M243)</f>
        <v>0</v>
      </c>
      <c r="I28" s="344"/>
    </row>
    <row r="29" spans="1:9">
      <c r="A29" s="339" t="s">
        <v>756</v>
      </c>
      <c r="B29" s="339"/>
      <c r="C29" s="339"/>
      <c r="D29" s="339"/>
      <c r="E29" s="348">
        <f>('4 KALKULATION Detail'!F252)</f>
        <v>0</v>
      </c>
      <c r="F29" s="348">
        <f>('4 KALKULATION Detail'!G252)</f>
        <v>0</v>
      </c>
      <c r="G29" s="348">
        <f>('4 KALKULATION Detail'!H252)</f>
        <v>0</v>
      </c>
      <c r="H29" s="349">
        <f>('4 KALKULATION Detail'!M252)</f>
        <v>0</v>
      </c>
      <c r="I29" s="344"/>
    </row>
    <row r="30" spans="1:9">
      <c r="A30" s="339" t="s">
        <v>757</v>
      </c>
      <c r="B30" s="339"/>
      <c r="C30" s="339"/>
      <c r="D30" s="339"/>
      <c r="E30" s="348">
        <f>('4 KALKULATION Detail'!F265)</f>
        <v>0</v>
      </c>
      <c r="F30" s="348">
        <f>('4 KALKULATION Detail'!G265)</f>
        <v>0</v>
      </c>
      <c r="G30" s="348">
        <f>('4 KALKULATION Detail'!H265)</f>
        <v>0</v>
      </c>
      <c r="H30" s="349">
        <f>('4 KALKULATION Detail'!M265)</f>
        <v>0</v>
      </c>
      <c r="I30" s="344"/>
    </row>
    <row r="31" spans="1:9">
      <c r="A31" s="770" t="s">
        <v>761</v>
      </c>
      <c r="B31" s="771"/>
      <c r="C31" s="771"/>
      <c r="D31" s="772"/>
      <c r="E31" s="350">
        <f>SUM(E21:E30)</f>
        <v>0</v>
      </c>
      <c r="F31" s="350">
        <f t="shared" ref="F31:G31" si="0">SUM(F21:F30)</f>
        <v>0</v>
      </c>
      <c r="G31" s="350">
        <f t="shared" si="0"/>
        <v>0</v>
      </c>
      <c r="H31" s="351">
        <f>SUM(H23:H30)</f>
        <v>0</v>
      </c>
      <c r="I31" s="344"/>
    </row>
    <row r="32" spans="1:9">
      <c r="A32" s="773" t="s">
        <v>864</v>
      </c>
      <c r="B32" s="774"/>
      <c r="C32" s="675">
        <v>0</v>
      </c>
      <c r="D32" s="655">
        <f>((E31-E38))</f>
        <v>0</v>
      </c>
      <c r="E32" s="350">
        <f>SUM(F32:G32)</f>
        <v>0</v>
      </c>
      <c r="F32" s="350">
        <f>(F31*$C$32)</f>
        <v>0</v>
      </c>
      <c r="G32" s="655"/>
      <c r="H32" s="351">
        <f>(E32)</f>
        <v>0</v>
      </c>
      <c r="I32" s="344"/>
    </row>
    <row r="33" spans="1:9" ht="18.75">
      <c r="A33" s="775" t="s">
        <v>468</v>
      </c>
      <c r="B33" s="776"/>
      <c r="C33" s="776"/>
      <c r="D33" s="777"/>
      <c r="E33" s="353">
        <f>ROUNDUP(E31+E32,0)</f>
        <v>0</v>
      </c>
      <c r="F33" s="350">
        <f>SUM(F21:F32)</f>
        <v>0</v>
      </c>
      <c r="G33" s="350">
        <f>SUM(G21:G32)</f>
        <v>0</v>
      </c>
      <c r="H33" s="351">
        <f>SUM(H31:H32)</f>
        <v>0</v>
      </c>
      <c r="I33" s="344"/>
    </row>
    <row r="34" spans="1:9">
      <c r="A34" s="778" t="s">
        <v>846</v>
      </c>
      <c r="B34" s="779"/>
      <c r="C34" s="779"/>
      <c r="D34" s="780"/>
      <c r="E34" s="643">
        <f>(F33+G33)</f>
        <v>0</v>
      </c>
      <c r="F34" s="781"/>
      <c r="G34" s="781"/>
      <c r="H34" s="782"/>
      <c r="I34" s="344"/>
    </row>
    <row r="35" spans="1:9" ht="14.45" customHeight="1">
      <c r="A35" s="227"/>
      <c r="B35" s="227"/>
      <c r="C35" s="227"/>
      <c r="D35" s="227"/>
      <c r="E35" s="227"/>
      <c r="F35" s="783"/>
      <c r="G35" s="783"/>
      <c r="H35" s="784"/>
      <c r="I35" s="344"/>
    </row>
    <row r="36" spans="1:9" ht="66" customHeight="1">
      <c r="A36" s="785" t="s">
        <v>773</v>
      </c>
      <c r="B36" s="786"/>
      <c r="C36" s="786"/>
      <c r="D36" s="786"/>
      <c r="E36" s="786"/>
      <c r="F36" s="786"/>
      <c r="G36" s="786"/>
      <c r="H36" s="787"/>
      <c r="I36" s="344"/>
    </row>
    <row r="37" spans="1:9" ht="48.95" customHeight="1">
      <c r="A37" s="355" t="s">
        <v>659</v>
      </c>
      <c r="B37" s="356" t="s">
        <v>469</v>
      </c>
      <c r="C37" s="357" t="s">
        <v>627</v>
      </c>
      <c r="D37" s="357" t="s">
        <v>628</v>
      </c>
      <c r="E37" s="358" t="s">
        <v>660</v>
      </c>
      <c r="F37" s="359" t="s">
        <v>461</v>
      </c>
      <c r="G37" s="359" t="s">
        <v>462</v>
      </c>
      <c r="H37" s="360" t="s">
        <v>636</v>
      </c>
      <c r="I37" s="344"/>
    </row>
    <row r="38" spans="1:9">
      <c r="A38" s="361" t="s">
        <v>863</v>
      </c>
      <c r="B38" s="362">
        <f>IFERROR(E38/$E$33,0)</f>
        <v>0</v>
      </c>
      <c r="C38" s="37">
        <v>0</v>
      </c>
      <c r="D38" s="411">
        <v>0</v>
      </c>
      <c r="E38" s="363">
        <f>IF(D38&gt;0,D38,C38)</f>
        <v>0</v>
      </c>
      <c r="F38" s="79">
        <v>0</v>
      </c>
      <c r="G38" s="413">
        <v>0</v>
      </c>
      <c r="H38" s="364">
        <f>(E38)</f>
        <v>0</v>
      </c>
      <c r="I38" s="344"/>
    </row>
    <row r="39" spans="1:9">
      <c r="A39" s="361" t="s">
        <v>584</v>
      </c>
      <c r="B39" s="362">
        <f>IFERROR(E39/$E$33,0)</f>
        <v>0</v>
      </c>
      <c r="C39" s="37">
        <v>0</v>
      </c>
      <c r="D39" s="411">
        <v>0</v>
      </c>
      <c r="E39" s="363">
        <f>IF(D39&gt;0,D39,C39)</f>
        <v>0</v>
      </c>
      <c r="F39" s="79">
        <v>0</v>
      </c>
      <c r="G39" s="413">
        <v>0</v>
      </c>
      <c r="H39" s="364">
        <f>(E39)</f>
        <v>0</v>
      </c>
      <c r="I39" s="344"/>
    </row>
    <row r="40" spans="1:9">
      <c r="A40" s="58"/>
      <c r="B40" s="362">
        <f t="shared" ref="B40:B50" si="1">IFERROR(E40/$E$33,0)</f>
        <v>0</v>
      </c>
      <c r="C40" s="38">
        <v>0</v>
      </c>
      <c r="D40" s="411">
        <v>0</v>
      </c>
      <c r="E40" s="363">
        <f t="shared" ref="E40:E50" si="2">IF(D40&gt;0,D40,C40)</f>
        <v>0</v>
      </c>
      <c r="F40" s="80">
        <v>0</v>
      </c>
      <c r="G40" s="413">
        <v>0</v>
      </c>
      <c r="H40" s="364">
        <f t="shared" ref="H40:H50" si="3">(E40)</f>
        <v>0</v>
      </c>
      <c r="I40" s="344"/>
    </row>
    <row r="41" spans="1:9">
      <c r="A41" s="58"/>
      <c r="B41" s="362">
        <f t="shared" si="1"/>
        <v>0</v>
      </c>
      <c r="C41" s="38">
        <v>0</v>
      </c>
      <c r="D41" s="411">
        <v>0</v>
      </c>
      <c r="E41" s="363">
        <f t="shared" si="2"/>
        <v>0</v>
      </c>
      <c r="F41" s="80">
        <v>0</v>
      </c>
      <c r="G41" s="413">
        <v>0</v>
      </c>
      <c r="H41" s="364">
        <f t="shared" si="3"/>
        <v>0</v>
      </c>
      <c r="I41" s="344"/>
    </row>
    <row r="42" spans="1:9">
      <c r="A42" s="58"/>
      <c r="B42" s="362">
        <f t="shared" si="1"/>
        <v>0</v>
      </c>
      <c r="C42" s="38">
        <v>0</v>
      </c>
      <c r="D42" s="411">
        <v>0</v>
      </c>
      <c r="E42" s="363">
        <f t="shared" si="2"/>
        <v>0</v>
      </c>
      <c r="F42" s="80">
        <v>0</v>
      </c>
      <c r="G42" s="413">
        <v>0</v>
      </c>
      <c r="H42" s="364">
        <f t="shared" si="3"/>
        <v>0</v>
      </c>
      <c r="I42" s="344"/>
    </row>
    <row r="43" spans="1:9">
      <c r="A43" s="58"/>
      <c r="B43" s="362">
        <f t="shared" si="1"/>
        <v>0</v>
      </c>
      <c r="C43" s="38">
        <v>0</v>
      </c>
      <c r="D43" s="411">
        <v>0</v>
      </c>
      <c r="E43" s="363">
        <f t="shared" si="2"/>
        <v>0</v>
      </c>
      <c r="F43" s="80">
        <v>0</v>
      </c>
      <c r="G43" s="413">
        <v>0</v>
      </c>
      <c r="H43" s="364">
        <f t="shared" si="3"/>
        <v>0</v>
      </c>
      <c r="I43" s="344"/>
    </row>
    <row r="44" spans="1:9">
      <c r="A44" s="58"/>
      <c r="B44" s="362">
        <f t="shared" si="1"/>
        <v>0</v>
      </c>
      <c r="C44" s="38">
        <v>0</v>
      </c>
      <c r="D44" s="411">
        <v>0</v>
      </c>
      <c r="E44" s="363">
        <f t="shared" si="2"/>
        <v>0</v>
      </c>
      <c r="F44" s="80">
        <v>0</v>
      </c>
      <c r="G44" s="413">
        <v>0</v>
      </c>
      <c r="H44" s="364">
        <f t="shared" si="3"/>
        <v>0</v>
      </c>
      <c r="I44" s="344"/>
    </row>
    <row r="45" spans="1:9">
      <c r="A45" s="58"/>
      <c r="B45" s="362">
        <f t="shared" si="1"/>
        <v>0</v>
      </c>
      <c r="C45" s="38">
        <v>0</v>
      </c>
      <c r="D45" s="411">
        <v>0</v>
      </c>
      <c r="E45" s="363">
        <f t="shared" si="2"/>
        <v>0</v>
      </c>
      <c r="F45" s="80">
        <v>0</v>
      </c>
      <c r="G45" s="413">
        <v>0</v>
      </c>
      <c r="H45" s="364">
        <f t="shared" si="3"/>
        <v>0</v>
      </c>
      <c r="I45" s="344"/>
    </row>
    <row r="46" spans="1:9">
      <c r="A46" s="58"/>
      <c r="B46" s="362">
        <f t="shared" si="1"/>
        <v>0</v>
      </c>
      <c r="C46" s="38">
        <v>0</v>
      </c>
      <c r="D46" s="411">
        <v>0</v>
      </c>
      <c r="E46" s="363">
        <f t="shared" si="2"/>
        <v>0</v>
      </c>
      <c r="F46" s="80">
        <v>0</v>
      </c>
      <c r="G46" s="413">
        <v>0</v>
      </c>
      <c r="H46" s="364">
        <f t="shared" si="3"/>
        <v>0</v>
      </c>
      <c r="I46" s="344"/>
    </row>
    <row r="47" spans="1:9">
      <c r="A47" s="58"/>
      <c r="B47" s="362">
        <f t="shared" si="1"/>
        <v>0</v>
      </c>
      <c r="C47" s="38">
        <v>0</v>
      </c>
      <c r="D47" s="411">
        <v>0</v>
      </c>
      <c r="E47" s="363">
        <f t="shared" si="2"/>
        <v>0</v>
      </c>
      <c r="F47" s="80">
        <v>0</v>
      </c>
      <c r="G47" s="413">
        <v>0</v>
      </c>
      <c r="H47" s="364">
        <f t="shared" si="3"/>
        <v>0</v>
      </c>
      <c r="I47" s="344"/>
    </row>
    <row r="48" spans="1:9">
      <c r="A48" s="58"/>
      <c r="B48" s="362">
        <f t="shared" si="1"/>
        <v>0</v>
      </c>
      <c r="C48" s="38">
        <v>0</v>
      </c>
      <c r="D48" s="411">
        <v>0</v>
      </c>
      <c r="E48" s="363">
        <f t="shared" si="2"/>
        <v>0</v>
      </c>
      <c r="F48" s="80">
        <v>0</v>
      </c>
      <c r="G48" s="413">
        <v>0</v>
      </c>
      <c r="H48" s="364">
        <f t="shared" si="3"/>
        <v>0</v>
      </c>
      <c r="I48" s="344"/>
    </row>
    <row r="49" spans="1:9">
      <c r="A49" s="58"/>
      <c r="B49" s="362">
        <f t="shared" si="1"/>
        <v>0</v>
      </c>
      <c r="C49" s="38">
        <v>0</v>
      </c>
      <c r="D49" s="411">
        <v>0</v>
      </c>
      <c r="E49" s="363">
        <f t="shared" si="2"/>
        <v>0</v>
      </c>
      <c r="F49" s="80">
        <v>0</v>
      </c>
      <c r="G49" s="413">
        <v>0</v>
      </c>
      <c r="H49" s="364">
        <f t="shared" si="3"/>
        <v>0</v>
      </c>
      <c r="I49" s="344"/>
    </row>
    <row r="50" spans="1:9">
      <c r="A50" s="59"/>
      <c r="B50" s="362">
        <f t="shared" si="1"/>
        <v>0</v>
      </c>
      <c r="C50" s="37">
        <v>0</v>
      </c>
      <c r="D50" s="412">
        <v>0</v>
      </c>
      <c r="E50" s="363">
        <f t="shared" si="2"/>
        <v>0</v>
      </c>
      <c r="F50" s="79">
        <v>0</v>
      </c>
      <c r="G50" s="413">
        <v>0</v>
      </c>
      <c r="H50" s="364">
        <f t="shared" si="3"/>
        <v>0</v>
      </c>
      <c r="I50" s="344"/>
    </row>
    <row r="51" spans="1:9" ht="26.1" customHeight="1">
      <c r="A51" s="365" t="s">
        <v>470</v>
      </c>
      <c r="B51" s="366">
        <f t="shared" ref="B51:H51" si="4">SUM(B39:B50)</f>
        <v>0</v>
      </c>
      <c r="C51" s="367">
        <f>SUM(C38:C50)</f>
        <v>0</v>
      </c>
      <c r="D51" s="367">
        <f>SUM(D38:D50)</f>
        <v>0</v>
      </c>
      <c r="E51" s="368">
        <f>SUM(E38:E50)</f>
        <v>0</v>
      </c>
      <c r="F51" s="369">
        <f>SUM(F38:F50)</f>
        <v>0</v>
      </c>
      <c r="G51" s="369">
        <f>SUM(G38:G50)</f>
        <v>0</v>
      </c>
      <c r="H51" s="370">
        <f>SUM(H38:H50)</f>
        <v>0</v>
      </c>
      <c r="I51" s="344"/>
    </row>
    <row r="52" spans="1:9">
      <c r="A52" s="227"/>
      <c r="B52" s="227"/>
      <c r="C52" s="227"/>
      <c r="D52" s="227"/>
      <c r="E52" s="228"/>
      <c r="F52" s="228"/>
      <c r="G52" s="228"/>
      <c r="H52" s="228"/>
      <c r="I52" s="344"/>
    </row>
    <row r="53" spans="1:9" ht="47.25">
      <c r="A53" s="371" t="s">
        <v>865</v>
      </c>
      <c r="B53" s="372">
        <f>IF(E33&lt;50000,5%,IF(E33&gt;399999,3%,IF(E33&gt;280000,3.1%,IF(E33&gt;200000,3.3%,IF(E33&gt;150000,3.5%,IF(E33&gt;50000,4%,))))))</f>
        <v>0.05</v>
      </c>
      <c r="C53" s="373"/>
      <c r="D53" s="374">
        <f>(E31*B53)</f>
        <v>0</v>
      </c>
      <c r="E53" s="228"/>
      <c r="F53" s="228"/>
      <c r="G53" s="228"/>
      <c r="H53" s="228"/>
      <c r="I53" s="344"/>
    </row>
    <row r="54" spans="1:9">
      <c r="A54" s="375" t="s">
        <v>763</v>
      </c>
      <c r="B54" s="372">
        <f>IFERROR(E54/E33,0)</f>
        <v>0</v>
      </c>
      <c r="C54" s="373"/>
      <c r="D54" s="376">
        <f>('4 KALKULATION Detail'!I266)</f>
        <v>0</v>
      </c>
      <c r="E54" s="377">
        <f>(D54)</f>
        <v>0</v>
      </c>
      <c r="F54" s="40">
        <v>0</v>
      </c>
      <c r="G54" s="40">
        <v>0</v>
      </c>
      <c r="H54" s="352"/>
      <c r="I54" s="344"/>
    </row>
    <row r="55" spans="1:9">
      <c r="A55" s="378" t="s">
        <v>661</v>
      </c>
      <c r="B55" s="362">
        <f>IFERROR(E55/E33,0)</f>
        <v>0</v>
      </c>
      <c r="C55" s="373"/>
      <c r="D55" s="39">
        <v>0</v>
      </c>
      <c r="E55" s="379">
        <f>(D55)</f>
        <v>0</v>
      </c>
      <c r="F55" s="39">
        <v>0</v>
      </c>
      <c r="G55" s="39">
        <v>0</v>
      </c>
      <c r="H55" s="354"/>
      <c r="I55" s="344"/>
    </row>
    <row r="56" spans="1:9">
      <c r="A56" s="380"/>
      <c r="B56" s="381">
        <f>SUM(B54:B55)</f>
        <v>0</v>
      </c>
      <c r="C56" s="759" t="s">
        <v>471</v>
      </c>
      <c r="D56" s="760"/>
      <c r="E56" s="382">
        <f>SUM(E54:E55)</f>
        <v>0</v>
      </c>
      <c r="F56" s="382">
        <f t="shared" ref="F56:G56" si="5">SUM(F54:F55)</f>
        <v>0</v>
      </c>
      <c r="G56" s="382">
        <f t="shared" si="5"/>
        <v>0</v>
      </c>
      <c r="H56" s="383">
        <f>(F56+G56)</f>
        <v>0</v>
      </c>
      <c r="I56" s="344"/>
    </row>
    <row r="57" spans="1:9" ht="39" customHeight="1">
      <c r="A57" s="753" t="s">
        <v>770</v>
      </c>
      <c r="B57" s="754"/>
      <c r="C57" s="754"/>
      <c r="D57" s="755"/>
      <c r="E57" s="401">
        <f>(E54-D53)</f>
        <v>0</v>
      </c>
      <c r="F57" s="354"/>
      <c r="G57" s="354"/>
      <c r="H57" s="354"/>
      <c r="I57" s="344"/>
    </row>
    <row r="58" spans="1:9" ht="14.45" customHeight="1">
      <c r="A58" s="384"/>
      <c r="B58" s="384"/>
      <c r="C58" s="384"/>
      <c r="D58" s="384"/>
      <c r="E58" s="384"/>
      <c r="F58" s="354"/>
      <c r="G58" s="354"/>
      <c r="H58" s="354"/>
      <c r="I58" s="344"/>
    </row>
    <row r="59" spans="1:9" ht="31.5">
      <c r="A59" s="375" t="s">
        <v>764</v>
      </c>
      <c r="B59" s="372">
        <f>IFERROR(E59/E33,0)</f>
        <v>0</v>
      </c>
      <c r="C59" s="385"/>
      <c r="D59" s="377">
        <f>('4 KALKULATION Detail'!J266)</f>
        <v>0</v>
      </c>
      <c r="E59" s="377">
        <f>(D59)</f>
        <v>0</v>
      </c>
      <c r="F59" s="40">
        <v>0</v>
      </c>
      <c r="G59" s="40">
        <v>0</v>
      </c>
      <c r="H59" s="354"/>
      <c r="I59" s="344"/>
    </row>
    <row r="60" spans="1:9">
      <c r="A60" s="378" t="s">
        <v>661</v>
      </c>
      <c r="B60" s="362">
        <f>IFERROR(E60/E33,0)</f>
        <v>0</v>
      </c>
      <c r="C60" s="385"/>
      <c r="D60" s="39">
        <v>0</v>
      </c>
      <c r="E60" s="379">
        <f>(D60)</f>
        <v>0</v>
      </c>
      <c r="F60" s="39">
        <v>0</v>
      </c>
      <c r="G60" s="39">
        <v>0</v>
      </c>
      <c r="H60" s="354"/>
      <c r="I60" s="344"/>
    </row>
    <row r="61" spans="1:9">
      <c r="A61" s="386"/>
      <c r="B61" s="387">
        <f>SUM(B59:B60)</f>
        <v>0</v>
      </c>
      <c r="C61" s="759" t="s">
        <v>472</v>
      </c>
      <c r="D61" s="760"/>
      <c r="E61" s="388">
        <f>SUM(E59:E60)</f>
        <v>0</v>
      </c>
      <c r="F61" s="388">
        <f>SUM(F59:F60)</f>
        <v>0</v>
      </c>
      <c r="G61" s="388">
        <f>SUM(G59:G60)</f>
        <v>0</v>
      </c>
      <c r="H61" s="383">
        <f>SUM(F61:G61)</f>
        <v>0</v>
      </c>
      <c r="I61" s="344"/>
    </row>
    <row r="62" spans="1:9" ht="14.45" customHeight="1">
      <c r="A62" s="345"/>
      <c r="B62" s="345"/>
      <c r="C62" s="345"/>
      <c r="D62" s="345"/>
      <c r="E62" s="345"/>
      <c r="F62" s="345"/>
      <c r="G62" s="345"/>
      <c r="H62" s="345"/>
      <c r="I62" s="344"/>
    </row>
    <row r="63" spans="1:9" ht="22.5" customHeight="1">
      <c r="A63" s="365" t="s">
        <v>745</v>
      </c>
      <c r="B63" s="507">
        <f>(B56+B61)</f>
        <v>0</v>
      </c>
      <c r="C63" s="749" t="s">
        <v>746</v>
      </c>
      <c r="D63" s="750"/>
      <c r="E63" s="389">
        <f>SUM(E56,E61,E32)</f>
        <v>0</v>
      </c>
      <c r="F63" s="388">
        <v>0</v>
      </c>
      <c r="G63" s="388">
        <v>0</v>
      </c>
      <c r="H63" s="390">
        <v>0</v>
      </c>
      <c r="I63" s="344"/>
    </row>
    <row r="64" spans="1:9" ht="14.45" customHeight="1">
      <c r="A64" s="331"/>
      <c r="B64" s="331"/>
      <c r="C64" s="331"/>
      <c r="D64" s="331"/>
      <c r="E64" s="331"/>
      <c r="F64" s="331"/>
      <c r="G64" s="331"/>
      <c r="H64" s="331"/>
      <c r="I64" s="344"/>
    </row>
    <row r="65" spans="1:9" ht="31.5">
      <c r="A65" s="751" t="s">
        <v>476</v>
      </c>
      <c r="B65" s="391" t="s">
        <v>469</v>
      </c>
      <c r="C65" s="392" t="s">
        <v>473</v>
      </c>
      <c r="D65" s="392" t="s">
        <v>474</v>
      </c>
      <c r="E65" s="393" t="s">
        <v>744</v>
      </c>
      <c r="F65" s="394" t="s">
        <v>461</v>
      </c>
      <c r="G65" s="394" t="s">
        <v>462</v>
      </c>
      <c r="H65" s="395" t="s">
        <v>475</v>
      </c>
      <c r="I65" s="344"/>
    </row>
    <row r="66" spans="1:9" ht="32.1" customHeight="1">
      <c r="A66" s="752"/>
      <c r="B66" s="396">
        <f>(B51+B56+B61)</f>
        <v>0</v>
      </c>
      <c r="C66" s="397">
        <f>(C51)</f>
        <v>0</v>
      </c>
      <c r="D66" s="397">
        <f>ROUNDDOWN(D51,0)</f>
        <v>0</v>
      </c>
      <c r="E66" s="398">
        <f>(E51+E63)</f>
        <v>0</v>
      </c>
      <c r="F66" s="399">
        <f>(F33)</f>
        <v>0</v>
      </c>
      <c r="G66" s="399">
        <f>(G33)</f>
        <v>0</v>
      </c>
      <c r="H66" s="400">
        <f>(H51+H63)</f>
        <v>0</v>
      </c>
      <c r="I66" s="344"/>
    </row>
    <row r="67" spans="1:9" ht="53.45" customHeight="1">
      <c r="A67" s="753" t="s">
        <v>771</v>
      </c>
      <c r="B67" s="754"/>
      <c r="C67" s="754"/>
      <c r="D67" s="755"/>
      <c r="E67" s="401">
        <f>(E66-E33)</f>
        <v>0</v>
      </c>
      <c r="F67" s="402"/>
      <c r="G67" s="403"/>
      <c r="H67" s="404">
        <f>(H66-H33)</f>
        <v>0</v>
      </c>
      <c r="I67" s="344"/>
    </row>
    <row r="68" spans="1:9" ht="28.5" customHeight="1">
      <c r="A68" s="745"/>
      <c r="B68" s="746"/>
      <c r="C68" s="747"/>
      <c r="D68" s="648" t="s">
        <v>747</v>
      </c>
      <c r="E68" s="736"/>
      <c r="F68" s="737"/>
      <c r="G68" s="737"/>
      <c r="H68" s="738"/>
      <c r="I68" s="344"/>
    </row>
    <row r="69" spans="1:9">
      <c r="A69" s="734" t="s">
        <v>585</v>
      </c>
      <c r="B69" s="735"/>
      <c r="C69" s="649">
        <f>('4 KALKULATION Detail'!K266)</f>
        <v>0</v>
      </c>
      <c r="D69" s="732">
        <f>(C70-C69)</f>
        <v>0</v>
      </c>
      <c r="E69" s="739"/>
      <c r="F69" s="740"/>
      <c r="G69" s="740"/>
      <c r="H69" s="741"/>
      <c r="I69" s="344"/>
    </row>
    <row r="70" spans="1:9">
      <c r="A70" s="734" t="s">
        <v>693</v>
      </c>
      <c r="B70" s="735"/>
      <c r="C70" s="649">
        <f>('4 KALKULATION Detail'!L266)</f>
        <v>0</v>
      </c>
      <c r="D70" s="733"/>
      <c r="E70" s="742"/>
      <c r="F70" s="743"/>
      <c r="G70" s="743"/>
      <c r="H70" s="744"/>
      <c r="I70" s="344"/>
    </row>
    <row r="71" spans="1:9">
      <c r="H71" s="405"/>
      <c r="I71" s="405"/>
    </row>
    <row r="72" spans="1:9" ht="15.75" customHeight="1">
      <c r="A72" s="716" t="s">
        <v>858</v>
      </c>
      <c r="B72" s="716"/>
      <c r="C72" s="716"/>
      <c r="D72" s="716"/>
      <c r="E72" s="716"/>
      <c r="F72" s="716"/>
      <c r="G72" s="716"/>
      <c r="H72" s="716"/>
      <c r="I72" s="405"/>
    </row>
    <row r="73" spans="1:9" ht="16.5" thickBot="1">
      <c r="A73" s="716"/>
      <c r="B73" s="716"/>
      <c r="C73" s="716"/>
      <c r="D73" s="716"/>
      <c r="E73" s="716"/>
      <c r="F73" s="716"/>
      <c r="G73" s="716"/>
      <c r="H73" s="716"/>
      <c r="I73" s="405"/>
    </row>
    <row r="74" spans="1:9">
      <c r="A74" s="406"/>
      <c r="D74" s="701" t="s">
        <v>859</v>
      </c>
      <c r="E74" s="702"/>
      <c r="F74" s="702"/>
      <c r="G74" s="702"/>
      <c r="H74" s="703"/>
      <c r="I74" s="405"/>
    </row>
    <row r="75" spans="1:9" ht="43.5" customHeight="1">
      <c r="D75" s="704" t="s">
        <v>860</v>
      </c>
      <c r="E75" s="705"/>
      <c r="F75" s="705"/>
      <c r="G75" s="705"/>
      <c r="H75" s="706"/>
    </row>
    <row r="76" spans="1:9">
      <c r="D76" s="707"/>
      <c r="E76" s="708"/>
      <c r="F76" s="708"/>
      <c r="G76" s="708"/>
      <c r="H76" s="709"/>
    </row>
    <row r="77" spans="1:9">
      <c r="D77" s="707"/>
      <c r="E77" s="708"/>
      <c r="F77" s="708"/>
      <c r="G77" s="708"/>
      <c r="H77" s="709"/>
    </row>
    <row r="78" spans="1:9">
      <c r="D78" s="707"/>
      <c r="E78" s="708"/>
      <c r="F78" s="708"/>
      <c r="G78" s="708"/>
      <c r="H78" s="709"/>
    </row>
    <row r="79" spans="1:9">
      <c r="D79" s="707"/>
      <c r="E79" s="708"/>
      <c r="F79" s="708"/>
      <c r="G79" s="708"/>
      <c r="H79" s="709"/>
    </row>
    <row r="80" spans="1:9">
      <c r="D80" s="707"/>
      <c r="E80" s="708"/>
      <c r="F80" s="708"/>
      <c r="G80" s="708"/>
      <c r="H80" s="709"/>
    </row>
    <row r="81" spans="4:8" ht="15.75" customHeight="1">
      <c r="D81" s="704" t="s">
        <v>861</v>
      </c>
      <c r="E81" s="705"/>
      <c r="F81" s="705"/>
      <c r="G81" s="705"/>
      <c r="H81" s="706"/>
    </row>
    <row r="82" spans="4:8" ht="44.25" customHeight="1" thickBot="1">
      <c r="D82" s="710"/>
      <c r="E82" s="711"/>
      <c r="F82" s="711"/>
      <c r="G82" s="711"/>
      <c r="H82" s="712"/>
    </row>
    <row r="83" spans="4:8" ht="100.5" customHeight="1" thickBot="1">
      <c r="D83" s="713" t="s">
        <v>862</v>
      </c>
      <c r="E83" s="714"/>
      <c r="F83" s="714"/>
      <c r="G83" s="714"/>
      <c r="H83" s="715"/>
    </row>
  </sheetData>
  <sheetProtection algorithmName="SHA-512" hashValue="Ek5aglfqFvKDvCGmW2Gaam64cAcPpBxT030LVcG3kEpl8vgXA1cobSUJSGXCnWX+oSSImI7vEpP6eunly84N5Q==" saltValue="O3lrIqPrEEUcvg24hXerIQ==" spinCount="100000" sheet="1" selectLockedCells="1"/>
  <mergeCells count="33">
    <mergeCell ref="A1:G1"/>
    <mergeCell ref="C63:D63"/>
    <mergeCell ref="A65:A66"/>
    <mergeCell ref="A67:D67"/>
    <mergeCell ref="B2:H2"/>
    <mergeCell ref="C56:D56"/>
    <mergeCell ref="A57:D57"/>
    <mergeCell ref="C61:D61"/>
    <mergeCell ref="A18:G19"/>
    <mergeCell ref="H18:H20"/>
    <mergeCell ref="A31:D31"/>
    <mergeCell ref="A32:B32"/>
    <mergeCell ref="A33:D33"/>
    <mergeCell ref="A34:D34"/>
    <mergeCell ref="F34:H35"/>
    <mergeCell ref="A36:H36"/>
    <mergeCell ref="A72:H73"/>
    <mergeCell ref="D6:E6"/>
    <mergeCell ref="D3:E4"/>
    <mergeCell ref="B5:B6"/>
    <mergeCell ref="C5:C6"/>
    <mergeCell ref="A5:A6"/>
    <mergeCell ref="A20:D20"/>
    <mergeCell ref="D69:D70"/>
    <mergeCell ref="A69:B69"/>
    <mergeCell ref="A70:B70"/>
    <mergeCell ref="E68:H70"/>
    <mergeCell ref="A68:C68"/>
    <mergeCell ref="D74:H74"/>
    <mergeCell ref="D75:H75"/>
    <mergeCell ref="D76:H80"/>
    <mergeCell ref="D81:H82"/>
    <mergeCell ref="D83:H83"/>
  </mergeCells>
  <conditionalFormatting sqref="C38:C50">
    <cfRule type="expression" dxfId="4" priority="15" stopIfTrue="1">
      <formula>D38&gt;0</formula>
    </cfRule>
  </conditionalFormatting>
  <conditionalFormatting sqref="D38:D50">
    <cfRule type="expression" dxfId="3" priority="16" stopIfTrue="1">
      <formula>#REF!&gt;0</formula>
    </cfRule>
  </conditionalFormatting>
  <conditionalFormatting sqref="E38:E50">
    <cfRule type="expression" priority="17" stopIfTrue="1">
      <formula>#REF!-#REF!&lt;0</formula>
    </cfRule>
  </conditionalFormatting>
  <conditionalFormatting sqref="F38:F50">
    <cfRule type="expression" dxfId="2" priority="10" stopIfTrue="1">
      <formula>G38&gt;0</formula>
    </cfRule>
  </conditionalFormatting>
  <printOptions horizontalCentered="1"/>
  <pageMargins left="0.23622047244094491" right="0.23622047244094491" top="0.74803149606299213" bottom="0.74803149606299213" header="0.31496062992125984" footer="0.31496062992125984"/>
  <pageSetup paperSize="9" scale="38" orientation="portrait" r:id="rId1"/>
  <colBreaks count="1" manualBreakCount="1">
    <brk id="8" max="81" man="1"/>
  </colBreaks>
  <ignoredErrors>
    <ignoredError sqref="C69:C70 D69" unlockedFormula="1"/>
    <ignoredError sqref="B51 B56 B61 E54 E59 D55 H67 B63 B66" evalError="1"/>
    <ignoredError sqref="F3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267"/>
  <sheetViews>
    <sheetView zoomScaleNormal="100" workbookViewId="0">
      <selection activeCell="C3" sqref="C3"/>
    </sheetView>
  </sheetViews>
  <sheetFormatPr baseColWidth="10" defaultColWidth="10.85546875" defaultRowHeight="15"/>
  <cols>
    <col min="1" max="1" width="4" style="414" bestFit="1" customWidth="1"/>
    <col min="2" max="2" width="43.5703125" style="414" customWidth="1"/>
    <col min="3" max="3" width="11.42578125" style="414" bestFit="1" customWidth="1"/>
    <col min="4" max="4" width="13" style="414" bestFit="1" customWidth="1"/>
    <col min="5" max="5" width="16.5703125" style="414" bestFit="1" customWidth="1"/>
    <col min="6" max="6" width="11.42578125" style="414" customWidth="1"/>
    <col min="7" max="7" width="12.7109375" style="414" customWidth="1"/>
    <col min="8" max="8" width="11.28515625" style="414" bestFit="1" customWidth="1"/>
    <col min="9" max="9" width="15.140625" style="414" bestFit="1" customWidth="1"/>
    <col min="10" max="10" width="12.42578125" style="414" bestFit="1" customWidth="1"/>
    <col min="11" max="11" width="12.85546875" style="414" bestFit="1" customWidth="1"/>
    <col min="12" max="12" width="16.5703125" style="414" bestFit="1" customWidth="1"/>
    <col min="13" max="13" width="21.5703125" style="503" customWidth="1"/>
    <col min="14" max="16384" width="10.85546875" style="414"/>
  </cols>
  <sheetData>
    <row r="1" spans="1:13" ht="52.5" customHeight="1">
      <c r="A1" s="811" t="s">
        <v>656</v>
      </c>
      <c r="B1" s="811"/>
      <c r="C1" s="811"/>
      <c r="D1" s="811"/>
      <c r="E1" s="811"/>
      <c r="F1" s="811"/>
      <c r="G1" s="811"/>
      <c r="H1" s="811"/>
      <c r="I1" s="811"/>
      <c r="J1" s="812"/>
      <c r="K1" s="813" t="s">
        <v>586</v>
      </c>
      <c r="L1" s="814"/>
      <c r="M1" s="815" t="s">
        <v>670</v>
      </c>
    </row>
    <row r="2" spans="1:13" ht="126.75" customHeight="1">
      <c r="A2" s="415" t="s">
        <v>598</v>
      </c>
      <c r="B2" s="416" t="s">
        <v>803</v>
      </c>
      <c r="C2" s="417" t="s">
        <v>64</v>
      </c>
      <c r="D2" s="417" t="s">
        <v>477</v>
      </c>
      <c r="E2" s="417" t="s">
        <v>478</v>
      </c>
      <c r="F2" s="417" t="s">
        <v>57</v>
      </c>
      <c r="G2" s="418" t="s">
        <v>461</v>
      </c>
      <c r="H2" s="418" t="s">
        <v>462</v>
      </c>
      <c r="I2" s="419" t="s">
        <v>58</v>
      </c>
      <c r="J2" s="417" t="s">
        <v>59</v>
      </c>
      <c r="K2" s="420" t="s">
        <v>587</v>
      </c>
      <c r="L2" s="420" t="s">
        <v>654</v>
      </c>
      <c r="M2" s="816"/>
    </row>
    <row r="3" spans="1:13" ht="15.75">
      <c r="A3" s="817"/>
      <c r="B3" s="424" t="s">
        <v>802</v>
      </c>
      <c r="C3" s="233">
        <v>0</v>
      </c>
      <c r="D3" s="421">
        <v>1400</v>
      </c>
      <c r="E3" s="234">
        <v>0</v>
      </c>
      <c r="F3" s="422">
        <f>(C3*D3)</f>
        <v>0</v>
      </c>
      <c r="G3" s="52">
        <v>0</v>
      </c>
      <c r="H3" s="52">
        <v>0</v>
      </c>
      <c r="I3" s="504">
        <v>0</v>
      </c>
      <c r="J3" s="504">
        <v>0</v>
      </c>
      <c r="K3" s="504">
        <v>0</v>
      </c>
      <c r="L3" s="504">
        <v>0</v>
      </c>
      <c r="M3" s="543">
        <v>0</v>
      </c>
    </row>
    <row r="4" spans="1:13" ht="15.75">
      <c r="A4" s="817"/>
      <c r="B4" s="424" t="s">
        <v>479</v>
      </c>
      <c r="C4" s="177">
        <v>0</v>
      </c>
      <c r="D4" s="423">
        <v>0.42</v>
      </c>
      <c r="E4" s="234">
        <v>0</v>
      </c>
      <c r="F4" s="422">
        <f>(C4*D4)</f>
        <v>0</v>
      </c>
      <c r="G4" s="52">
        <v>0</v>
      </c>
      <c r="H4" s="52">
        <v>0</v>
      </c>
      <c r="I4" s="505">
        <v>0</v>
      </c>
      <c r="J4" s="505">
        <v>0</v>
      </c>
      <c r="K4" s="505">
        <v>0</v>
      </c>
      <c r="L4" s="505">
        <v>0</v>
      </c>
      <c r="M4" s="543">
        <v>0</v>
      </c>
    </row>
    <row r="5" spans="1:13" ht="15.75">
      <c r="A5" s="817"/>
      <c r="B5" s="424" t="s">
        <v>480</v>
      </c>
      <c r="C5" s="177">
        <v>0</v>
      </c>
      <c r="D5" s="234">
        <v>0</v>
      </c>
      <c r="E5" s="234">
        <v>0</v>
      </c>
      <c r="F5" s="422">
        <f>(E5+D5*C5)</f>
        <v>0</v>
      </c>
      <c r="G5" s="52">
        <v>0</v>
      </c>
      <c r="H5" s="52">
        <v>0</v>
      </c>
      <c r="I5" s="505">
        <v>0</v>
      </c>
      <c r="J5" s="505">
        <v>0</v>
      </c>
      <c r="K5" s="505">
        <v>0</v>
      </c>
      <c r="L5" s="505">
        <v>0</v>
      </c>
      <c r="M5" s="543">
        <v>0</v>
      </c>
    </row>
    <row r="6" spans="1:13" ht="15.75">
      <c r="A6" s="817"/>
      <c r="B6" s="424" t="s">
        <v>481</v>
      </c>
      <c r="C6" s="177">
        <v>0</v>
      </c>
      <c r="D6" s="234">
        <v>0</v>
      </c>
      <c r="E6" s="234">
        <v>0</v>
      </c>
      <c r="F6" s="422">
        <f t="shared" ref="F6:F16" si="0">(E6+D6*C6)</f>
        <v>0</v>
      </c>
      <c r="G6" s="52">
        <v>0</v>
      </c>
      <c r="H6" s="52">
        <v>0</v>
      </c>
      <c r="I6" s="505">
        <v>0</v>
      </c>
      <c r="J6" s="505">
        <v>0</v>
      </c>
      <c r="K6" s="505">
        <v>0</v>
      </c>
      <c r="L6" s="505">
        <v>0</v>
      </c>
      <c r="M6" s="543">
        <v>0</v>
      </c>
    </row>
    <row r="7" spans="1:13" ht="15.75">
      <c r="A7" s="817"/>
      <c r="B7" s="424" t="s">
        <v>482</v>
      </c>
      <c r="C7" s="177">
        <v>0</v>
      </c>
      <c r="D7" s="234">
        <v>0</v>
      </c>
      <c r="E7" s="234">
        <v>0</v>
      </c>
      <c r="F7" s="422">
        <f t="shared" si="0"/>
        <v>0</v>
      </c>
      <c r="G7" s="52">
        <v>0</v>
      </c>
      <c r="H7" s="52">
        <v>0</v>
      </c>
      <c r="I7" s="505">
        <v>0</v>
      </c>
      <c r="J7" s="505">
        <v>0</v>
      </c>
      <c r="K7" s="505">
        <v>0</v>
      </c>
      <c r="L7" s="505">
        <v>0</v>
      </c>
      <c r="M7" s="543">
        <v>0</v>
      </c>
    </row>
    <row r="8" spans="1:13" ht="15.75">
      <c r="A8" s="817"/>
      <c r="B8" s="424" t="s">
        <v>483</v>
      </c>
      <c r="C8" s="177">
        <v>0</v>
      </c>
      <c r="D8" s="234">
        <v>0</v>
      </c>
      <c r="E8" s="234">
        <v>0</v>
      </c>
      <c r="F8" s="422">
        <f t="shared" si="0"/>
        <v>0</v>
      </c>
      <c r="G8" s="52">
        <v>0</v>
      </c>
      <c r="H8" s="52">
        <v>0</v>
      </c>
      <c r="I8" s="505">
        <v>0</v>
      </c>
      <c r="J8" s="505">
        <v>0</v>
      </c>
      <c r="K8" s="505">
        <v>0</v>
      </c>
      <c r="L8" s="505">
        <v>0</v>
      </c>
      <c r="M8" s="543">
        <v>0</v>
      </c>
    </row>
    <row r="9" spans="1:13" ht="15.75">
      <c r="A9" s="817"/>
      <c r="B9" s="424" t="s">
        <v>804</v>
      </c>
      <c r="C9" s="177">
        <v>0</v>
      </c>
      <c r="D9" s="234">
        <v>0</v>
      </c>
      <c r="E9" s="234">
        <v>0</v>
      </c>
      <c r="F9" s="422">
        <f t="shared" si="0"/>
        <v>0</v>
      </c>
      <c r="G9" s="52">
        <v>0</v>
      </c>
      <c r="H9" s="52">
        <v>0</v>
      </c>
      <c r="I9" s="505">
        <v>0</v>
      </c>
      <c r="J9" s="505">
        <v>0</v>
      </c>
      <c r="K9" s="505">
        <v>0</v>
      </c>
      <c r="L9" s="505">
        <v>0</v>
      </c>
      <c r="M9" s="543">
        <v>0</v>
      </c>
    </row>
    <row r="10" spans="1:13" ht="15.75">
      <c r="A10" s="818"/>
      <c r="B10" s="819" t="s">
        <v>665</v>
      </c>
      <c r="C10" s="819"/>
      <c r="D10" s="417" t="s">
        <v>102</v>
      </c>
      <c r="E10" s="234">
        <v>0</v>
      </c>
      <c r="F10" s="422">
        <f>(E10)</f>
        <v>0</v>
      </c>
      <c r="G10" s="52">
        <v>0</v>
      </c>
      <c r="H10" s="52">
        <v>0</v>
      </c>
      <c r="I10" s="505">
        <v>0</v>
      </c>
      <c r="J10" s="505">
        <v>0</v>
      </c>
      <c r="K10" s="505">
        <v>0</v>
      </c>
      <c r="L10" s="505">
        <v>0</v>
      </c>
      <c r="M10" s="543">
        <v>0</v>
      </c>
    </row>
    <row r="11" spans="1:13" ht="15.75">
      <c r="A11" s="818"/>
      <c r="B11" s="49"/>
      <c r="C11" s="173">
        <v>0</v>
      </c>
      <c r="D11" s="81">
        <v>0</v>
      </c>
      <c r="E11" s="81">
        <v>0</v>
      </c>
      <c r="F11" s="422">
        <f t="shared" si="0"/>
        <v>0</v>
      </c>
      <c r="G11" s="52">
        <v>0</v>
      </c>
      <c r="H11" s="52">
        <v>0</v>
      </c>
      <c r="I11" s="505">
        <v>0</v>
      </c>
      <c r="J11" s="505">
        <v>0</v>
      </c>
      <c r="K11" s="505">
        <v>0</v>
      </c>
      <c r="L11" s="505">
        <v>0</v>
      </c>
      <c r="M11" s="543">
        <v>0</v>
      </c>
    </row>
    <row r="12" spans="1:13" ht="15.75">
      <c r="A12" s="818"/>
      <c r="B12" s="49"/>
      <c r="C12" s="173">
        <v>0</v>
      </c>
      <c r="D12" s="81">
        <v>0</v>
      </c>
      <c r="E12" s="81">
        <v>0</v>
      </c>
      <c r="F12" s="422">
        <f t="shared" si="0"/>
        <v>0</v>
      </c>
      <c r="G12" s="52">
        <v>0</v>
      </c>
      <c r="H12" s="52">
        <v>0</v>
      </c>
      <c r="I12" s="505">
        <v>0</v>
      </c>
      <c r="J12" s="505">
        <v>0</v>
      </c>
      <c r="K12" s="505">
        <v>0</v>
      </c>
      <c r="L12" s="505">
        <v>0</v>
      </c>
      <c r="M12" s="543">
        <v>0</v>
      </c>
    </row>
    <row r="13" spans="1:13" ht="15.75">
      <c r="A13" s="818"/>
      <c r="B13" s="49"/>
      <c r="C13" s="173">
        <v>0</v>
      </c>
      <c r="D13" s="81">
        <v>0</v>
      </c>
      <c r="E13" s="81">
        <v>0</v>
      </c>
      <c r="F13" s="422">
        <f t="shared" si="0"/>
        <v>0</v>
      </c>
      <c r="G13" s="52">
        <v>0</v>
      </c>
      <c r="H13" s="52">
        <v>0</v>
      </c>
      <c r="I13" s="505">
        <v>0</v>
      </c>
      <c r="J13" s="505">
        <v>0</v>
      </c>
      <c r="K13" s="505">
        <v>0</v>
      </c>
      <c r="L13" s="505">
        <v>0</v>
      </c>
      <c r="M13" s="543">
        <v>0</v>
      </c>
    </row>
    <row r="14" spans="1:13" ht="15.75">
      <c r="A14" s="818"/>
      <c r="B14" s="49"/>
      <c r="C14" s="173">
        <v>0</v>
      </c>
      <c r="D14" s="81">
        <v>0</v>
      </c>
      <c r="E14" s="81">
        <v>0</v>
      </c>
      <c r="F14" s="422">
        <f t="shared" si="0"/>
        <v>0</v>
      </c>
      <c r="G14" s="52">
        <v>0</v>
      </c>
      <c r="H14" s="52">
        <v>0</v>
      </c>
      <c r="I14" s="505">
        <v>0</v>
      </c>
      <c r="J14" s="505">
        <v>0</v>
      </c>
      <c r="K14" s="505">
        <v>0</v>
      </c>
      <c r="L14" s="505">
        <v>0</v>
      </c>
      <c r="M14" s="543">
        <v>0</v>
      </c>
    </row>
    <row r="15" spans="1:13" ht="15.75">
      <c r="A15" s="818"/>
      <c r="B15" s="49"/>
      <c r="C15" s="173">
        <v>0</v>
      </c>
      <c r="D15" s="81">
        <v>0</v>
      </c>
      <c r="E15" s="81">
        <v>0</v>
      </c>
      <c r="F15" s="422">
        <f t="shared" si="0"/>
        <v>0</v>
      </c>
      <c r="G15" s="52">
        <v>0</v>
      </c>
      <c r="H15" s="52">
        <v>0</v>
      </c>
      <c r="I15" s="505">
        <v>0</v>
      </c>
      <c r="J15" s="505">
        <v>0</v>
      </c>
      <c r="K15" s="505">
        <v>0</v>
      </c>
      <c r="L15" s="505">
        <v>0</v>
      </c>
      <c r="M15" s="543">
        <v>0</v>
      </c>
    </row>
    <row r="16" spans="1:13" ht="15.75">
      <c r="A16" s="818"/>
      <c r="B16" s="49"/>
      <c r="C16" s="173">
        <v>0</v>
      </c>
      <c r="D16" s="81">
        <v>0</v>
      </c>
      <c r="E16" s="81">
        <v>0</v>
      </c>
      <c r="F16" s="422">
        <f t="shared" si="0"/>
        <v>0</v>
      </c>
      <c r="G16" s="52">
        <v>0</v>
      </c>
      <c r="H16" s="52">
        <v>0</v>
      </c>
      <c r="I16" s="505">
        <v>0</v>
      </c>
      <c r="J16" s="505">
        <v>0</v>
      </c>
      <c r="K16" s="505">
        <v>0</v>
      </c>
      <c r="L16" s="505">
        <v>0</v>
      </c>
      <c r="M16" s="543">
        <v>0</v>
      </c>
    </row>
    <row r="17" spans="1:13" ht="15.75">
      <c r="A17" s="818"/>
      <c r="B17" s="820" t="s">
        <v>618</v>
      </c>
      <c r="C17" s="821"/>
      <c r="D17" s="821"/>
      <c r="E17" s="822"/>
      <c r="F17" s="425">
        <f>ROUNDDOWN(SUM(F3:F16),0)</f>
        <v>0</v>
      </c>
      <c r="G17" s="426">
        <f t="shared" ref="G17:M17" si="1">ROUNDDOWN(SUM(G3:G16),0)</f>
        <v>0</v>
      </c>
      <c r="H17" s="426">
        <f t="shared" si="1"/>
        <v>0</v>
      </c>
      <c r="I17" s="426">
        <f t="shared" si="1"/>
        <v>0</v>
      </c>
      <c r="J17" s="426">
        <f t="shared" si="1"/>
        <v>0</v>
      </c>
      <c r="K17" s="426">
        <f t="shared" si="1"/>
        <v>0</v>
      </c>
      <c r="L17" s="426">
        <f t="shared" si="1"/>
        <v>0</v>
      </c>
      <c r="M17" s="427">
        <f t="shared" si="1"/>
        <v>0</v>
      </c>
    </row>
    <row r="18" spans="1:13" ht="15.75">
      <c r="A18" s="830"/>
      <c r="B18" s="830"/>
      <c r="C18" s="830"/>
      <c r="D18" s="830"/>
      <c r="E18" s="830"/>
      <c r="F18" s="830"/>
      <c r="G18" s="830"/>
      <c r="H18" s="830"/>
      <c r="I18" s="830"/>
      <c r="J18" s="830"/>
      <c r="K18" s="830"/>
      <c r="L18" s="830"/>
      <c r="M18" s="830"/>
    </row>
    <row r="19" spans="1:13" ht="31.5">
      <c r="A19" s="428" t="s">
        <v>597</v>
      </c>
      <c r="B19" s="475" t="s">
        <v>463</v>
      </c>
      <c r="C19" s="318" t="s">
        <v>484</v>
      </c>
      <c r="D19" s="318" t="s">
        <v>485</v>
      </c>
      <c r="E19" s="318" t="s">
        <v>102</v>
      </c>
      <c r="F19" s="417" t="s">
        <v>57</v>
      </c>
      <c r="G19" s="418" t="s">
        <v>461</v>
      </c>
      <c r="H19" s="418" t="s">
        <v>462</v>
      </c>
      <c r="I19" s="419" t="s">
        <v>58</v>
      </c>
      <c r="J19" s="417" t="s">
        <v>59</v>
      </c>
      <c r="K19" s="429" t="s">
        <v>728</v>
      </c>
      <c r="L19" s="429" t="s">
        <v>727</v>
      </c>
      <c r="M19" s="430" t="s">
        <v>636</v>
      </c>
    </row>
    <row r="20" spans="1:13" ht="15.75">
      <c r="A20" s="831"/>
      <c r="B20" s="832" t="s">
        <v>625</v>
      </c>
      <c r="C20" s="832"/>
      <c r="D20" s="833"/>
      <c r="E20" s="195">
        <v>0</v>
      </c>
      <c r="F20" s="431">
        <f>(E20)</f>
        <v>0</v>
      </c>
      <c r="G20" s="52">
        <v>0</v>
      </c>
      <c r="H20" s="52">
        <v>0</v>
      </c>
      <c r="I20" s="518">
        <v>0</v>
      </c>
      <c r="J20" s="518">
        <v>0</v>
      </c>
      <c r="K20" s="515">
        <v>0</v>
      </c>
      <c r="L20" s="515">
        <v>0</v>
      </c>
      <c r="M20" s="544">
        <v>0</v>
      </c>
    </row>
    <row r="21" spans="1:13" ht="15.75">
      <c r="A21" s="831"/>
      <c r="B21" s="832" t="s">
        <v>626</v>
      </c>
      <c r="C21" s="832"/>
      <c r="D21" s="833"/>
      <c r="E21" s="195">
        <v>0</v>
      </c>
      <c r="F21" s="431">
        <f>(E21)</f>
        <v>0</v>
      </c>
      <c r="G21" s="52">
        <v>0</v>
      </c>
      <c r="H21" s="52">
        <v>0</v>
      </c>
      <c r="I21" s="518">
        <v>0</v>
      </c>
      <c r="J21" s="518">
        <v>0</v>
      </c>
      <c r="K21" s="515">
        <v>0</v>
      </c>
      <c r="L21" s="515">
        <v>0</v>
      </c>
      <c r="M21" s="544">
        <v>0</v>
      </c>
    </row>
    <row r="22" spans="1:13" ht="23.1" customHeight="1">
      <c r="A22" s="831"/>
      <c r="B22" s="644" t="s">
        <v>486</v>
      </c>
      <c r="C22" s="646">
        <v>0</v>
      </c>
      <c r="D22" s="81">
        <v>0</v>
      </c>
      <c r="E22" s="195">
        <v>0</v>
      </c>
      <c r="F22" s="431">
        <f>(E22+D22*C22)</f>
        <v>0</v>
      </c>
      <c r="G22" s="52">
        <v>0</v>
      </c>
      <c r="H22" s="52">
        <v>0</v>
      </c>
      <c r="I22" s="518">
        <v>0</v>
      </c>
      <c r="J22" s="518">
        <v>0</v>
      </c>
      <c r="K22" s="515">
        <v>0</v>
      </c>
      <c r="L22" s="515">
        <v>0</v>
      </c>
      <c r="M22" s="544">
        <v>0</v>
      </c>
    </row>
    <row r="23" spans="1:13" ht="32.450000000000003" customHeight="1">
      <c r="A23" s="831"/>
      <c r="B23" s="834" t="s">
        <v>805</v>
      </c>
      <c r="C23" s="834"/>
      <c r="D23" s="834"/>
      <c r="E23" s="195">
        <v>0</v>
      </c>
      <c r="F23" s="431">
        <f>(E23)</f>
        <v>0</v>
      </c>
      <c r="G23" s="52">
        <v>0</v>
      </c>
      <c r="H23" s="52">
        <v>0</v>
      </c>
      <c r="I23" s="518">
        <v>0</v>
      </c>
      <c r="J23" s="518">
        <v>0</v>
      </c>
      <c r="K23" s="515">
        <v>0</v>
      </c>
      <c r="L23" s="515">
        <v>0</v>
      </c>
      <c r="M23" s="544">
        <v>0</v>
      </c>
    </row>
    <row r="24" spans="1:13" ht="32.1" customHeight="1">
      <c r="A24" s="831"/>
      <c r="B24" s="834" t="s">
        <v>808</v>
      </c>
      <c r="C24" s="834"/>
      <c r="D24" s="834"/>
      <c r="E24" s="195">
        <v>0</v>
      </c>
      <c r="F24" s="431">
        <f t="shared" ref="F24:F27" si="2">(E24)</f>
        <v>0</v>
      </c>
      <c r="G24" s="52">
        <v>0</v>
      </c>
      <c r="H24" s="52">
        <v>0</v>
      </c>
      <c r="I24" s="518">
        <v>0</v>
      </c>
      <c r="J24" s="518">
        <v>0</v>
      </c>
      <c r="K24" s="515">
        <v>0</v>
      </c>
      <c r="L24" s="515">
        <v>0</v>
      </c>
      <c r="M24" s="544">
        <v>0</v>
      </c>
    </row>
    <row r="25" spans="1:13" ht="29.45" customHeight="1">
      <c r="A25" s="831"/>
      <c r="B25" s="825" t="s">
        <v>806</v>
      </c>
      <c r="C25" s="825"/>
      <c r="D25" s="825"/>
      <c r="E25" s="195">
        <v>0</v>
      </c>
      <c r="F25" s="431">
        <f t="shared" si="2"/>
        <v>0</v>
      </c>
      <c r="G25" s="52">
        <v>0</v>
      </c>
      <c r="H25" s="52">
        <v>0</v>
      </c>
      <c r="I25" s="518">
        <v>0</v>
      </c>
      <c r="J25" s="518">
        <v>0</v>
      </c>
      <c r="K25" s="515">
        <v>0</v>
      </c>
      <c r="L25" s="515">
        <v>0</v>
      </c>
      <c r="M25" s="544">
        <v>0</v>
      </c>
    </row>
    <row r="26" spans="1:13" ht="38.1" customHeight="1">
      <c r="A26" s="831"/>
      <c r="B26" s="825" t="s">
        <v>807</v>
      </c>
      <c r="C26" s="825"/>
      <c r="D26" s="826"/>
      <c r="E26" s="195">
        <v>0</v>
      </c>
      <c r="F26" s="431">
        <f t="shared" si="2"/>
        <v>0</v>
      </c>
      <c r="G26" s="52">
        <v>0</v>
      </c>
      <c r="H26" s="52">
        <v>0</v>
      </c>
      <c r="I26" s="518">
        <v>0</v>
      </c>
      <c r="J26" s="518">
        <v>0</v>
      </c>
      <c r="K26" s="515">
        <v>0</v>
      </c>
      <c r="L26" s="515">
        <v>0</v>
      </c>
      <c r="M26" s="544">
        <v>0</v>
      </c>
    </row>
    <row r="27" spans="1:13" ht="33" customHeight="1">
      <c r="A27" s="831"/>
      <c r="B27" s="825" t="s">
        <v>809</v>
      </c>
      <c r="C27" s="825"/>
      <c r="D27" s="826"/>
      <c r="E27" s="195">
        <v>0</v>
      </c>
      <c r="F27" s="431">
        <f t="shared" si="2"/>
        <v>0</v>
      </c>
      <c r="G27" s="52">
        <v>0</v>
      </c>
      <c r="H27" s="52">
        <v>0</v>
      </c>
      <c r="I27" s="518">
        <v>0</v>
      </c>
      <c r="J27" s="518">
        <v>0</v>
      </c>
      <c r="K27" s="515">
        <v>0</v>
      </c>
      <c r="L27" s="515">
        <v>0</v>
      </c>
      <c r="M27" s="544">
        <v>0</v>
      </c>
    </row>
    <row r="28" spans="1:13" ht="15.75">
      <c r="A28" s="831"/>
      <c r="B28" s="645"/>
      <c r="C28" s="646">
        <v>0</v>
      </c>
      <c r="D28" s="81">
        <v>0</v>
      </c>
      <c r="E28" s="195">
        <v>0</v>
      </c>
      <c r="F28" s="431">
        <f>(E28+D28*C28)</f>
        <v>0</v>
      </c>
      <c r="G28" s="52">
        <v>0</v>
      </c>
      <c r="H28" s="52">
        <v>0</v>
      </c>
      <c r="I28" s="518">
        <v>0</v>
      </c>
      <c r="J28" s="518">
        <v>0</v>
      </c>
      <c r="K28" s="515">
        <v>0</v>
      </c>
      <c r="L28" s="515">
        <v>0</v>
      </c>
      <c r="M28" s="544">
        <v>0</v>
      </c>
    </row>
    <row r="29" spans="1:13" ht="15.75">
      <c r="A29" s="831"/>
      <c r="B29" s="645"/>
      <c r="C29" s="646">
        <v>0</v>
      </c>
      <c r="D29" s="81">
        <v>0</v>
      </c>
      <c r="E29" s="195">
        <v>0</v>
      </c>
      <c r="F29" s="431">
        <f t="shared" ref="F29:F32" si="3">(E29+D29*C29)</f>
        <v>0</v>
      </c>
      <c r="G29" s="52">
        <v>0</v>
      </c>
      <c r="H29" s="52">
        <v>0</v>
      </c>
      <c r="I29" s="518">
        <v>0</v>
      </c>
      <c r="J29" s="518">
        <v>0</v>
      </c>
      <c r="K29" s="515">
        <v>0</v>
      </c>
      <c r="L29" s="515">
        <v>0</v>
      </c>
      <c r="M29" s="544">
        <v>0</v>
      </c>
    </row>
    <row r="30" spans="1:13" ht="15.75">
      <c r="A30" s="831"/>
      <c r="B30" s="645"/>
      <c r="C30" s="646">
        <v>0</v>
      </c>
      <c r="D30" s="81">
        <v>0</v>
      </c>
      <c r="E30" s="195">
        <v>0</v>
      </c>
      <c r="F30" s="431">
        <f t="shared" si="3"/>
        <v>0</v>
      </c>
      <c r="G30" s="52">
        <v>0</v>
      </c>
      <c r="H30" s="52">
        <v>0</v>
      </c>
      <c r="I30" s="518">
        <v>0</v>
      </c>
      <c r="J30" s="518">
        <v>0</v>
      </c>
      <c r="K30" s="515">
        <v>0</v>
      </c>
      <c r="L30" s="515">
        <v>0</v>
      </c>
      <c r="M30" s="544">
        <v>0</v>
      </c>
    </row>
    <row r="31" spans="1:13" ht="15.75">
      <c r="A31" s="831"/>
      <c r="B31" s="645"/>
      <c r="C31" s="646">
        <v>0</v>
      </c>
      <c r="D31" s="81">
        <v>0</v>
      </c>
      <c r="E31" s="195">
        <v>0</v>
      </c>
      <c r="F31" s="431">
        <f t="shared" si="3"/>
        <v>0</v>
      </c>
      <c r="G31" s="52">
        <v>0</v>
      </c>
      <c r="H31" s="52">
        <v>0</v>
      </c>
      <c r="I31" s="518">
        <v>0</v>
      </c>
      <c r="J31" s="518">
        <v>0</v>
      </c>
      <c r="K31" s="515">
        <v>0</v>
      </c>
      <c r="L31" s="515">
        <v>0</v>
      </c>
      <c r="M31" s="544">
        <v>0</v>
      </c>
    </row>
    <row r="32" spans="1:13" ht="15.75">
      <c r="A32" s="831"/>
      <c r="B32" s="645"/>
      <c r="C32" s="646">
        <v>0</v>
      </c>
      <c r="D32" s="81">
        <v>0</v>
      </c>
      <c r="E32" s="195">
        <v>0</v>
      </c>
      <c r="F32" s="431">
        <f t="shared" si="3"/>
        <v>0</v>
      </c>
      <c r="G32" s="52">
        <v>0</v>
      </c>
      <c r="H32" s="52">
        <v>0</v>
      </c>
      <c r="I32" s="518">
        <v>0</v>
      </c>
      <c r="J32" s="518">
        <v>0</v>
      </c>
      <c r="K32" s="515">
        <v>0</v>
      </c>
      <c r="L32" s="515">
        <v>0</v>
      </c>
      <c r="M32" s="544">
        <v>0</v>
      </c>
    </row>
    <row r="33" spans="1:13" ht="15.75">
      <c r="A33" s="831"/>
      <c r="B33" s="827" t="s">
        <v>619</v>
      </c>
      <c r="C33" s="827"/>
      <c r="D33" s="827"/>
      <c r="E33" s="827"/>
      <c r="F33" s="425">
        <f t="shared" ref="F33:M33" si="4">ROUNDDOWN(SUM(F20:F32),0)</f>
        <v>0</v>
      </c>
      <c r="G33" s="426">
        <f t="shared" si="4"/>
        <v>0</v>
      </c>
      <c r="H33" s="426">
        <f t="shared" si="4"/>
        <v>0</v>
      </c>
      <c r="I33" s="426">
        <f t="shared" si="4"/>
        <v>0</v>
      </c>
      <c r="J33" s="426">
        <f t="shared" si="4"/>
        <v>0</v>
      </c>
      <c r="K33" s="426">
        <f t="shared" si="4"/>
        <v>0</v>
      </c>
      <c r="L33" s="426">
        <f t="shared" si="4"/>
        <v>0</v>
      </c>
      <c r="M33" s="427">
        <f t="shared" si="4"/>
        <v>0</v>
      </c>
    </row>
    <row r="34" spans="1:13" ht="15.75">
      <c r="A34" s="828"/>
      <c r="B34" s="829"/>
      <c r="C34" s="829"/>
      <c r="D34" s="829"/>
      <c r="E34" s="829"/>
      <c r="F34" s="829"/>
      <c r="G34" s="829"/>
      <c r="H34" s="829"/>
      <c r="I34" s="829"/>
      <c r="J34" s="829"/>
      <c r="K34" s="829"/>
      <c r="L34" s="829"/>
      <c r="M34" s="829"/>
    </row>
    <row r="35" spans="1:13" ht="92.1" customHeight="1">
      <c r="A35" s="428" t="s">
        <v>596</v>
      </c>
      <c r="B35" s="917" t="s">
        <v>878</v>
      </c>
      <c r="C35" s="917"/>
      <c r="D35" s="917"/>
      <c r="E35" s="917"/>
      <c r="F35" s="917"/>
      <c r="G35" s="917"/>
      <c r="H35" s="917"/>
      <c r="I35" s="917"/>
      <c r="J35" s="917"/>
      <c r="K35" s="917"/>
      <c r="L35" s="917"/>
      <c r="M35" s="917"/>
    </row>
    <row r="36" spans="1:13" ht="47.25">
      <c r="A36" s="841"/>
      <c r="B36" s="432" t="s">
        <v>810</v>
      </c>
      <c r="C36" s="417" t="s">
        <v>16</v>
      </c>
      <c r="D36" s="843"/>
      <c r="E36" s="417" t="s">
        <v>487</v>
      </c>
      <c r="F36" s="417" t="s">
        <v>57</v>
      </c>
      <c r="G36" s="418" t="s">
        <v>461</v>
      </c>
      <c r="H36" s="418" t="s">
        <v>462</v>
      </c>
      <c r="I36" s="433"/>
      <c r="J36" s="433"/>
      <c r="K36" s="429" t="s">
        <v>728</v>
      </c>
      <c r="L36" s="429" t="s">
        <v>727</v>
      </c>
      <c r="M36" s="430" t="s">
        <v>636</v>
      </c>
    </row>
    <row r="37" spans="1:13" ht="15.75">
      <c r="A37" s="842"/>
      <c r="B37" s="656" t="s">
        <v>18</v>
      </c>
      <c r="C37" s="511">
        <v>0</v>
      </c>
      <c r="D37" s="843"/>
      <c r="E37" s="512">
        <v>0</v>
      </c>
      <c r="F37" s="434">
        <f>(E37*C37)</f>
        <v>0</v>
      </c>
      <c r="G37" s="52">
        <v>0</v>
      </c>
      <c r="H37" s="52">
        <v>0</v>
      </c>
      <c r="I37" s="844"/>
      <c r="J37" s="844"/>
      <c r="K37" s="515">
        <v>0</v>
      </c>
      <c r="L37" s="515">
        <v>0</v>
      </c>
      <c r="M37" s="516">
        <v>0</v>
      </c>
    </row>
    <row r="38" spans="1:13" ht="15.75">
      <c r="A38" s="842"/>
      <c r="B38" s="436" t="s">
        <v>729</v>
      </c>
      <c r="C38" s="511">
        <v>0</v>
      </c>
      <c r="D38" s="843"/>
      <c r="E38" s="512">
        <v>0</v>
      </c>
      <c r="F38" s="434">
        <f>(E38*C38)</f>
        <v>0</v>
      </c>
      <c r="G38" s="52">
        <v>0</v>
      </c>
      <c r="H38" s="52">
        <v>0</v>
      </c>
      <c r="I38" s="844"/>
      <c r="J38" s="844"/>
      <c r="K38" s="515">
        <v>0</v>
      </c>
      <c r="L38" s="515">
        <v>0</v>
      </c>
      <c r="M38" s="516">
        <v>0</v>
      </c>
    </row>
    <row r="39" spans="1:13" ht="15.75">
      <c r="A39" s="842"/>
      <c r="B39" s="82" t="s">
        <v>19</v>
      </c>
      <c r="C39" s="511">
        <v>0</v>
      </c>
      <c r="D39" s="843"/>
      <c r="E39" s="512">
        <v>0</v>
      </c>
      <c r="F39" s="434">
        <f t="shared" ref="F39:F79" si="5">(E39*C39)</f>
        <v>0</v>
      </c>
      <c r="G39" s="52">
        <v>0</v>
      </c>
      <c r="H39" s="52">
        <v>0</v>
      </c>
      <c r="I39" s="844"/>
      <c r="J39" s="844"/>
      <c r="K39" s="515">
        <v>0</v>
      </c>
      <c r="L39" s="515">
        <v>0</v>
      </c>
      <c r="M39" s="516">
        <v>0</v>
      </c>
    </row>
    <row r="40" spans="1:13" ht="15.75">
      <c r="A40" s="842"/>
      <c r="B40" s="436" t="s">
        <v>20</v>
      </c>
      <c r="C40" s="511">
        <v>0</v>
      </c>
      <c r="D40" s="843"/>
      <c r="E40" s="512">
        <v>0</v>
      </c>
      <c r="F40" s="434">
        <f t="shared" si="5"/>
        <v>0</v>
      </c>
      <c r="G40" s="52">
        <v>0</v>
      </c>
      <c r="H40" s="52">
        <v>0</v>
      </c>
      <c r="I40" s="844"/>
      <c r="J40" s="844"/>
      <c r="K40" s="515">
        <v>0</v>
      </c>
      <c r="L40" s="515">
        <v>0</v>
      </c>
      <c r="M40" s="516">
        <v>0</v>
      </c>
    </row>
    <row r="41" spans="1:13" ht="15.75">
      <c r="A41" s="842"/>
      <c r="B41" s="436" t="s">
        <v>21</v>
      </c>
      <c r="C41" s="511">
        <v>0</v>
      </c>
      <c r="D41" s="843"/>
      <c r="E41" s="512">
        <v>0</v>
      </c>
      <c r="F41" s="434">
        <f t="shared" si="5"/>
        <v>0</v>
      </c>
      <c r="G41" s="52">
        <v>0</v>
      </c>
      <c r="H41" s="52">
        <v>0</v>
      </c>
      <c r="I41" s="844"/>
      <c r="J41" s="844"/>
      <c r="K41" s="515">
        <v>0</v>
      </c>
      <c r="L41" s="515">
        <v>0</v>
      </c>
      <c r="M41" s="516">
        <v>0</v>
      </c>
    </row>
    <row r="42" spans="1:13" ht="15.75">
      <c r="A42" s="842"/>
      <c r="B42" s="436" t="s">
        <v>22</v>
      </c>
      <c r="C42" s="511">
        <v>0</v>
      </c>
      <c r="D42" s="843"/>
      <c r="E42" s="512">
        <v>0</v>
      </c>
      <c r="F42" s="434">
        <f t="shared" si="5"/>
        <v>0</v>
      </c>
      <c r="G42" s="52">
        <v>0</v>
      </c>
      <c r="H42" s="52">
        <v>0</v>
      </c>
      <c r="I42" s="844"/>
      <c r="J42" s="844"/>
      <c r="K42" s="515">
        <v>0</v>
      </c>
      <c r="L42" s="515">
        <v>0</v>
      </c>
      <c r="M42" s="516">
        <v>0</v>
      </c>
    </row>
    <row r="43" spans="1:13" ht="15.75">
      <c r="A43" s="842"/>
      <c r="B43" s="436" t="s">
        <v>23</v>
      </c>
      <c r="C43" s="511">
        <v>0</v>
      </c>
      <c r="D43" s="843"/>
      <c r="E43" s="512">
        <v>0</v>
      </c>
      <c r="F43" s="434">
        <f t="shared" si="5"/>
        <v>0</v>
      </c>
      <c r="G43" s="52">
        <v>0</v>
      </c>
      <c r="H43" s="52">
        <v>0</v>
      </c>
      <c r="I43" s="844"/>
      <c r="J43" s="844"/>
      <c r="K43" s="515">
        <v>0</v>
      </c>
      <c r="L43" s="515">
        <v>0</v>
      </c>
      <c r="M43" s="516">
        <v>0</v>
      </c>
    </row>
    <row r="44" spans="1:13" ht="15.75">
      <c r="A44" s="842"/>
      <c r="B44" s="424" t="s">
        <v>811</v>
      </c>
      <c r="C44" s="438" t="str">
        <f>('3 KALKULATION Zusammenfassung'!B14)</f>
        <v>0</v>
      </c>
      <c r="D44" s="843"/>
      <c r="E44" s="512">
        <v>0</v>
      </c>
      <c r="F44" s="434">
        <f t="shared" si="5"/>
        <v>0</v>
      </c>
      <c r="G44" s="52">
        <v>0</v>
      </c>
      <c r="H44" s="52">
        <v>0</v>
      </c>
      <c r="I44" s="844"/>
      <c r="J44" s="844"/>
      <c r="K44" s="515">
        <v>0</v>
      </c>
      <c r="L44" s="515">
        <v>0</v>
      </c>
      <c r="M44" s="516">
        <v>0</v>
      </c>
    </row>
    <row r="45" spans="1:13" ht="15.75">
      <c r="A45" s="842"/>
      <c r="B45" s="436" t="s">
        <v>25</v>
      </c>
      <c r="C45" s="511">
        <v>0</v>
      </c>
      <c r="D45" s="843"/>
      <c r="E45" s="512">
        <v>0</v>
      </c>
      <c r="F45" s="434">
        <f t="shared" si="5"/>
        <v>0</v>
      </c>
      <c r="G45" s="52">
        <v>0</v>
      </c>
      <c r="H45" s="52">
        <v>0</v>
      </c>
      <c r="I45" s="844"/>
      <c r="J45" s="844"/>
      <c r="K45" s="515">
        <v>0</v>
      </c>
      <c r="L45" s="515">
        <v>0</v>
      </c>
      <c r="M45" s="516">
        <v>0</v>
      </c>
    </row>
    <row r="46" spans="1:13" ht="15.75">
      <c r="A46" s="842"/>
      <c r="B46" s="436" t="s">
        <v>26</v>
      </c>
      <c r="C46" s="511">
        <v>0</v>
      </c>
      <c r="D46" s="843"/>
      <c r="E46" s="512">
        <v>0</v>
      </c>
      <c r="F46" s="434">
        <f t="shared" si="5"/>
        <v>0</v>
      </c>
      <c r="G46" s="52">
        <v>0</v>
      </c>
      <c r="H46" s="52">
        <v>0</v>
      </c>
      <c r="I46" s="844"/>
      <c r="J46" s="844"/>
      <c r="K46" s="515">
        <v>0</v>
      </c>
      <c r="L46" s="515">
        <v>0</v>
      </c>
      <c r="M46" s="516">
        <v>0</v>
      </c>
    </row>
    <row r="47" spans="1:13" ht="15.75">
      <c r="A47" s="842"/>
      <c r="B47" s="436" t="s">
        <v>27</v>
      </c>
      <c r="C47" s="511">
        <v>0</v>
      </c>
      <c r="D47" s="843"/>
      <c r="E47" s="512">
        <v>0</v>
      </c>
      <c r="F47" s="434">
        <f t="shared" si="5"/>
        <v>0</v>
      </c>
      <c r="G47" s="52">
        <v>0</v>
      </c>
      <c r="H47" s="52">
        <v>0</v>
      </c>
      <c r="I47" s="844"/>
      <c r="J47" s="844"/>
      <c r="K47" s="515">
        <v>0</v>
      </c>
      <c r="L47" s="515">
        <v>0</v>
      </c>
      <c r="M47" s="516">
        <v>0</v>
      </c>
    </row>
    <row r="48" spans="1:13" ht="15.75">
      <c r="A48" s="842"/>
      <c r="B48" s="436" t="s">
        <v>28</v>
      </c>
      <c r="C48" s="511">
        <v>0</v>
      </c>
      <c r="D48" s="843"/>
      <c r="E48" s="512">
        <v>0</v>
      </c>
      <c r="F48" s="434">
        <f t="shared" si="5"/>
        <v>0</v>
      </c>
      <c r="G48" s="52">
        <v>0</v>
      </c>
      <c r="H48" s="52">
        <v>0</v>
      </c>
      <c r="I48" s="844"/>
      <c r="J48" s="844"/>
      <c r="K48" s="515">
        <v>0</v>
      </c>
      <c r="L48" s="515">
        <v>0</v>
      </c>
      <c r="M48" s="516">
        <v>0</v>
      </c>
    </row>
    <row r="49" spans="1:13" ht="15.75">
      <c r="A49" s="842"/>
      <c r="B49" s="436" t="s">
        <v>29</v>
      </c>
      <c r="C49" s="511">
        <v>0</v>
      </c>
      <c r="D49" s="843"/>
      <c r="E49" s="512">
        <v>0</v>
      </c>
      <c r="F49" s="434">
        <f t="shared" si="5"/>
        <v>0</v>
      </c>
      <c r="G49" s="52">
        <v>0</v>
      </c>
      <c r="H49" s="52">
        <v>0</v>
      </c>
      <c r="I49" s="844"/>
      <c r="J49" s="844"/>
      <c r="K49" s="515">
        <v>0</v>
      </c>
      <c r="L49" s="515">
        <v>0</v>
      </c>
      <c r="M49" s="516">
        <v>0</v>
      </c>
    </row>
    <row r="50" spans="1:13" ht="15.75">
      <c r="A50" s="842"/>
      <c r="B50" s="436" t="s">
        <v>30</v>
      </c>
      <c r="C50" s="511">
        <v>0</v>
      </c>
      <c r="D50" s="843"/>
      <c r="E50" s="512">
        <v>0</v>
      </c>
      <c r="F50" s="434">
        <f t="shared" si="5"/>
        <v>0</v>
      </c>
      <c r="G50" s="52">
        <v>0</v>
      </c>
      <c r="H50" s="52">
        <v>0</v>
      </c>
      <c r="I50" s="844"/>
      <c r="J50" s="844"/>
      <c r="K50" s="515">
        <v>0</v>
      </c>
      <c r="L50" s="515">
        <v>0</v>
      </c>
      <c r="M50" s="516">
        <v>0</v>
      </c>
    </row>
    <row r="51" spans="1:13" ht="15.75">
      <c r="A51" s="842"/>
      <c r="B51" s="436" t="s">
        <v>31</v>
      </c>
      <c r="C51" s="511">
        <v>0</v>
      </c>
      <c r="D51" s="843"/>
      <c r="E51" s="512">
        <v>0</v>
      </c>
      <c r="F51" s="434">
        <f t="shared" si="5"/>
        <v>0</v>
      </c>
      <c r="G51" s="52">
        <v>0</v>
      </c>
      <c r="H51" s="52">
        <v>0</v>
      </c>
      <c r="I51" s="844"/>
      <c r="J51" s="844"/>
      <c r="K51" s="515">
        <v>0</v>
      </c>
      <c r="L51" s="515">
        <v>0</v>
      </c>
      <c r="M51" s="516">
        <v>0</v>
      </c>
    </row>
    <row r="52" spans="1:13" ht="15.75">
      <c r="A52" s="842"/>
      <c r="B52" s="436" t="s">
        <v>32</v>
      </c>
      <c r="C52" s="511">
        <v>0</v>
      </c>
      <c r="D52" s="843"/>
      <c r="E52" s="512">
        <v>0</v>
      </c>
      <c r="F52" s="434">
        <f t="shared" si="5"/>
        <v>0</v>
      </c>
      <c r="G52" s="52">
        <v>0</v>
      </c>
      <c r="H52" s="52">
        <v>0</v>
      </c>
      <c r="I52" s="844"/>
      <c r="J52" s="844"/>
      <c r="K52" s="515">
        <v>0</v>
      </c>
      <c r="L52" s="515">
        <v>0</v>
      </c>
      <c r="M52" s="516">
        <v>0</v>
      </c>
    </row>
    <row r="53" spans="1:13" ht="15.75">
      <c r="A53" s="842"/>
      <c r="B53" s="436" t="s">
        <v>33</v>
      </c>
      <c r="C53" s="511">
        <v>0</v>
      </c>
      <c r="D53" s="843"/>
      <c r="E53" s="512">
        <v>0</v>
      </c>
      <c r="F53" s="434">
        <f t="shared" si="5"/>
        <v>0</v>
      </c>
      <c r="G53" s="52">
        <v>0</v>
      </c>
      <c r="H53" s="52">
        <v>0</v>
      </c>
      <c r="I53" s="844"/>
      <c r="J53" s="844"/>
      <c r="K53" s="515">
        <v>0</v>
      </c>
      <c r="L53" s="515">
        <v>0</v>
      </c>
      <c r="M53" s="516">
        <v>0</v>
      </c>
    </row>
    <row r="54" spans="1:13" ht="15.75">
      <c r="A54" s="842"/>
      <c r="B54" s="424" t="s">
        <v>812</v>
      </c>
      <c r="C54" s="438" t="str">
        <f>('3 KALKULATION Zusammenfassung'!B15)</f>
        <v>0</v>
      </c>
      <c r="D54" s="843"/>
      <c r="E54" s="512">
        <v>0</v>
      </c>
      <c r="F54" s="434">
        <f t="shared" si="5"/>
        <v>0</v>
      </c>
      <c r="G54" s="52">
        <v>0</v>
      </c>
      <c r="H54" s="52">
        <v>0</v>
      </c>
      <c r="I54" s="844"/>
      <c r="J54" s="844"/>
      <c r="K54" s="515">
        <v>0</v>
      </c>
      <c r="L54" s="515">
        <v>0</v>
      </c>
      <c r="M54" s="516">
        <v>0</v>
      </c>
    </row>
    <row r="55" spans="1:13" ht="15.75">
      <c r="A55" s="842"/>
      <c r="B55" s="436" t="s">
        <v>35</v>
      </c>
      <c r="C55" s="511">
        <v>0</v>
      </c>
      <c r="D55" s="843"/>
      <c r="E55" s="512">
        <v>0</v>
      </c>
      <c r="F55" s="434">
        <f t="shared" si="5"/>
        <v>0</v>
      </c>
      <c r="G55" s="52">
        <v>0</v>
      </c>
      <c r="H55" s="52">
        <v>0</v>
      </c>
      <c r="I55" s="844"/>
      <c r="J55" s="844"/>
      <c r="K55" s="515">
        <v>0</v>
      </c>
      <c r="L55" s="515">
        <v>0</v>
      </c>
      <c r="M55" s="516">
        <v>0</v>
      </c>
    </row>
    <row r="56" spans="1:13" ht="15.75">
      <c r="A56" s="842"/>
      <c r="B56" s="436" t="s">
        <v>36</v>
      </c>
      <c r="C56" s="511">
        <v>0</v>
      </c>
      <c r="D56" s="843"/>
      <c r="E56" s="512">
        <v>0</v>
      </c>
      <c r="F56" s="434">
        <f t="shared" si="5"/>
        <v>0</v>
      </c>
      <c r="G56" s="52">
        <v>0</v>
      </c>
      <c r="H56" s="52">
        <v>0</v>
      </c>
      <c r="I56" s="844"/>
      <c r="J56" s="844"/>
      <c r="K56" s="515">
        <v>0</v>
      </c>
      <c r="L56" s="515">
        <v>0</v>
      </c>
      <c r="M56" s="516">
        <v>0</v>
      </c>
    </row>
    <row r="57" spans="1:13" ht="15.75">
      <c r="A57" s="842"/>
      <c r="B57" s="436" t="s">
        <v>37</v>
      </c>
      <c r="C57" s="511">
        <v>0</v>
      </c>
      <c r="D57" s="843"/>
      <c r="E57" s="512">
        <v>0</v>
      </c>
      <c r="F57" s="434">
        <f t="shared" si="5"/>
        <v>0</v>
      </c>
      <c r="G57" s="52">
        <v>0</v>
      </c>
      <c r="H57" s="52">
        <v>0</v>
      </c>
      <c r="I57" s="844"/>
      <c r="J57" s="844"/>
      <c r="K57" s="515">
        <v>0</v>
      </c>
      <c r="L57" s="515">
        <v>0</v>
      </c>
      <c r="M57" s="516">
        <v>0</v>
      </c>
    </row>
    <row r="58" spans="1:13" ht="15.75">
      <c r="A58" s="842"/>
      <c r="B58" s="436" t="s">
        <v>38</v>
      </c>
      <c r="C58" s="511">
        <v>0</v>
      </c>
      <c r="D58" s="843"/>
      <c r="E58" s="512">
        <v>0</v>
      </c>
      <c r="F58" s="434">
        <f t="shared" si="5"/>
        <v>0</v>
      </c>
      <c r="G58" s="52">
        <v>0</v>
      </c>
      <c r="H58" s="52">
        <v>0</v>
      </c>
      <c r="I58" s="844"/>
      <c r="J58" s="844"/>
      <c r="K58" s="515">
        <v>0</v>
      </c>
      <c r="L58" s="515">
        <v>0</v>
      </c>
      <c r="M58" s="516">
        <v>0</v>
      </c>
    </row>
    <row r="59" spans="1:13" ht="15.75">
      <c r="A59" s="842"/>
      <c r="B59" s="436" t="s">
        <v>39</v>
      </c>
      <c r="C59" s="511">
        <v>0</v>
      </c>
      <c r="D59" s="843"/>
      <c r="E59" s="512">
        <v>0</v>
      </c>
      <c r="F59" s="434">
        <f t="shared" si="5"/>
        <v>0</v>
      </c>
      <c r="G59" s="52">
        <v>0</v>
      </c>
      <c r="H59" s="52">
        <v>0</v>
      </c>
      <c r="I59" s="844"/>
      <c r="J59" s="844"/>
      <c r="K59" s="515">
        <v>0</v>
      </c>
      <c r="L59" s="515">
        <v>0</v>
      </c>
      <c r="M59" s="516">
        <v>0</v>
      </c>
    </row>
    <row r="60" spans="1:13" ht="15.75">
      <c r="A60" s="842"/>
      <c r="B60" s="436" t="s">
        <v>40</v>
      </c>
      <c r="C60" s="511">
        <v>0</v>
      </c>
      <c r="D60" s="843"/>
      <c r="E60" s="512">
        <v>0</v>
      </c>
      <c r="F60" s="434">
        <f t="shared" si="5"/>
        <v>0</v>
      </c>
      <c r="G60" s="52">
        <v>0</v>
      </c>
      <c r="H60" s="52">
        <v>0</v>
      </c>
      <c r="I60" s="844"/>
      <c r="J60" s="844"/>
      <c r="K60" s="515">
        <v>0</v>
      </c>
      <c r="L60" s="515">
        <v>0</v>
      </c>
      <c r="M60" s="516">
        <v>0</v>
      </c>
    </row>
    <row r="61" spans="1:13" ht="15.75">
      <c r="A61" s="842"/>
      <c r="B61" s="436" t="s">
        <v>41</v>
      </c>
      <c r="C61" s="511">
        <v>0</v>
      </c>
      <c r="D61" s="843"/>
      <c r="E61" s="512">
        <v>0</v>
      </c>
      <c r="F61" s="434">
        <f t="shared" si="5"/>
        <v>0</v>
      </c>
      <c r="G61" s="52">
        <v>0</v>
      </c>
      <c r="H61" s="52">
        <v>0</v>
      </c>
      <c r="I61" s="844"/>
      <c r="J61" s="844"/>
      <c r="K61" s="515">
        <v>0</v>
      </c>
      <c r="L61" s="515">
        <v>0</v>
      </c>
      <c r="M61" s="516">
        <v>0</v>
      </c>
    </row>
    <row r="62" spans="1:13" ht="15.75">
      <c r="A62" s="842"/>
      <c r="B62" s="436" t="s">
        <v>42</v>
      </c>
      <c r="C62" s="511">
        <v>0</v>
      </c>
      <c r="D62" s="843"/>
      <c r="E62" s="512">
        <v>0</v>
      </c>
      <c r="F62" s="434">
        <f t="shared" si="5"/>
        <v>0</v>
      </c>
      <c r="G62" s="52">
        <v>0</v>
      </c>
      <c r="H62" s="52">
        <v>0</v>
      </c>
      <c r="I62" s="844"/>
      <c r="J62" s="844"/>
      <c r="K62" s="515">
        <v>0</v>
      </c>
      <c r="L62" s="515">
        <v>0</v>
      </c>
      <c r="M62" s="516">
        <v>0</v>
      </c>
    </row>
    <row r="63" spans="1:13" ht="15.75">
      <c r="A63" s="842"/>
      <c r="B63" s="436" t="s">
        <v>43</v>
      </c>
      <c r="C63" s="511">
        <v>0</v>
      </c>
      <c r="D63" s="843"/>
      <c r="E63" s="512">
        <v>0</v>
      </c>
      <c r="F63" s="434">
        <f t="shared" si="5"/>
        <v>0</v>
      </c>
      <c r="G63" s="52">
        <v>0</v>
      </c>
      <c r="H63" s="52">
        <v>0</v>
      </c>
      <c r="I63" s="844"/>
      <c r="J63" s="844"/>
      <c r="K63" s="515">
        <v>0</v>
      </c>
      <c r="L63" s="515">
        <v>0</v>
      </c>
      <c r="M63" s="516">
        <v>0</v>
      </c>
    </row>
    <row r="64" spans="1:13" ht="15.75">
      <c r="A64" s="842"/>
      <c r="B64" s="436" t="s">
        <v>44</v>
      </c>
      <c r="C64" s="511">
        <v>0</v>
      </c>
      <c r="D64" s="843"/>
      <c r="E64" s="512">
        <v>0</v>
      </c>
      <c r="F64" s="434">
        <f t="shared" si="5"/>
        <v>0</v>
      </c>
      <c r="G64" s="52">
        <v>0</v>
      </c>
      <c r="H64" s="52">
        <v>0</v>
      </c>
      <c r="I64" s="844"/>
      <c r="J64" s="844"/>
      <c r="K64" s="515">
        <v>0</v>
      </c>
      <c r="L64" s="515">
        <v>0</v>
      </c>
      <c r="M64" s="516">
        <v>0</v>
      </c>
    </row>
    <row r="65" spans="1:13" ht="15.75">
      <c r="A65" s="842"/>
      <c r="B65" s="436" t="s">
        <v>45</v>
      </c>
      <c r="C65" s="511">
        <v>0</v>
      </c>
      <c r="D65" s="843"/>
      <c r="E65" s="512">
        <v>0</v>
      </c>
      <c r="F65" s="434">
        <f t="shared" si="5"/>
        <v>0</v>
      </c>
      <c r="G65" s="52">
        <v>0</v>
      </c>
      <c r="H65" s="52">
        <v>0</v>
      </c>
      <c r="I65" s="844"/>
      <c r="J65" s="844"/>
      <c r="K65" s="515">
        <v>0</v>
      </c>
      <c r="L65" s="515">
        <v>0</v>
      </c>
      <c r="M65" s="516">
        <v>0</v>
      </c>
    </row>
    <row r="66" spans="1:13" ht="15.75">
      <c r="A66" s="842"/>
      <c r="B66" s="436" t="s">
        <v>46</v>
      </c>
      <c r="C66" s="511">
        <v>0</v>
      </c>
      <c r="D66" s="843"/>
      <c r="E66" s="512">
        <v>0</v>
      </c>
      <c r="F66" s="434">
        <f t="shared" si="5"/>
        <v>0</v>
      </c>
      <c r="G66" s="52">
        <v>0</v>
      </c>
      <c r="H66" s="52">
        <v>0</v>
      </c>
      <c r="I66" s="844"/>
      <c r="J66" s="844"/>
      <c r="K66" s="515">
        <v>0</v>
      </c>
      <c r="L66" s="515">
        <v>0</v>
      </c>
      <c r="M66" s="516">
        <v>0</v>
      </c>
    </row>
    <row r="67" spans="1:13" ht="15.75">
      <c r="A67" s="842"/>
      <c r="B67" s="436" t="s">
        <v>47</v>
      </c>
      <c r="C67" s="511">
        <v>0</v>
      </c>
      <c r="D67" s="843"/>
      <c r="E67" s="512">
        <v>0</v>
      </c>
      <c r="F67" s="434">
        <f t="shared" si="5"/>
        <v>0</v>
      </c>
      <c r="G67" s="52">
        <v>0</v>
      </c>
      <c r="H67" s="52">
        <v>0</v>
      </c>
      <c r="I67" s="844"/>
      <c r="J67" s="844"/>
      <c r="K67" s="515">
        <v>0</v>
      </c>
      <c r="L67" s="515">
        <v>0</v>
      </c>
      <c r="M67" s="516">
        <v>0</v>
      </c>
    </row>
    <row r="68" spans="1:13" ht="15.75">
      <c r="A68" s="842"/>
      <c r="B68" s="436" t="s">
        <v>605</v>
      </c>
      <c r="C68" s="511">
        <v>0</v>
      </c>
      <c r="D68" s="843"/>
      <c r="E68" s="512">
        <v>0</v>
      </c>
      <c r="F68" s="434">
        <f t="shared" si="5"/>
        <v>0</v>
      </c>
      <c r="G68" s="52">
        <v>0</v>
      </c>
      <c r="H68" s="52">
        <v>0</v>
      </c>
      <c r="I68" s="844"/>
      <c r="J68" s="844"/>
      <c r="K68" s="515">
        <v>0</v>
      </c>
      <c r="L68" s="515">
        <v>0</v>
      </c>
      <c r="M68" s="516">
        <v>0</v>
      </c>
    </row>
    <row r="69" spans="1:13" ht="15.75">
      <c r="A69" s="842"/>
      <c r="B69" s="436" t="s">
        <v>606</v>
      </c>
      <c r="C69" s="511">
        <v>0</v>
      </c>
      <c r="D69" s="843"/>
      <c r="E69" s="512">
        <v>0</v>
      </c>
      <c r="F69" s="434">
        <f t="shared" si="5"/>
        <v>0</v>
      </c>
      <c r="G69" s="52">
        <v>0</v>
      </c>
      <c r="H69" s="52">
        <v>0</v>
      </c>
      <c r="I69" s="844"/>
      <c r="J69" s="844"/>
      <c r="K69" s="515">
        <v>0</v>
      </c>
      <c r="L69" s="515">
        <v>0</v>
      </c>
      <c r="M69" s="516">
        <v>0</v>
      </c>
    </row>
    <row r="70" spans="1:13" ht="15.75">
      <c r="A70" s="842"/>
      <c r="B70" s="436" t="s">
        <v>607</v>
      </c>
      <c r="C70" s="511">
        <v>0</v>
      </c>
      <c r="D70" s="843"/>
      <c r="E70" s="512">
        <v>0</v>
      </c>
      <c r="F70" s="434">
        <f t="shared" si="5"/>
        <v>0</v>
      </c>
      <c r="G70" s="52">
        <v>0</v>
      </c>
      <c r="H70" s="52">
        <v>0</v>
      </c>
      <c r="I70" s="844"/>
      <c r="J70" s="844"/>
      <c r="K70" s="515">
        <v>0</v>
      </c>
      <c r="L70" s="515">
        <v>0</v>
      </c>
      <c r="M70" s="516">
        <v>0</v>
      </c>
    </row>
    <row r="71" spans="1:13" ht="15.75">
      <c r="A71" s="842"/>
      <c r="B71" s="436" t="s">
        <v>48</v>
      </c>
      <c r="C71" s="511">
        <v>0</v>
      </c>
      <c r="D71" s="843"/>
      <c r="E71" s="512">
        <v>0</v>
      </c>
      <c r="F71" s="434">
        <f t="shared" si="5"/>
        <v>0</v>
      </c>
      <c r="G71" s="52">
        <v>0</v>
      </c>
      <c r="H71" s="52">
        <v>0</v>
      </c>
      <c r="I71" s="844"/>
      <c r="J71" s="844"/>
      <c r="K71" s="515">
        <v>0</v>
      </c>
      <c r="L71" s="515">
        <v>0</v>
      </c>
      <c r="M71" s="516">
        <v>0</v>
      </c>
    </row>
    <row r="72" spans="1:13" ht="15.75">
      <c r="A72" s="842"/>
      <c r="B72" s="436" t="s">
        <v>49</v>
      </c>
      <c r="C72" s="511">
        <v>0</v>
      </c>
      <c r="D72" s="843"/>
      <c r="E72" s="512">
        <v>0</v>
      </c>
      <c r="F72" s="434">
        <f t="shared" si="5"/>
        <v>0</v>
      </c>
      <c r="G72" s="52">
        <v>0</v>
      </c>
      <c r="H72" s="52">
        <v>0</v>
      </c>
      <c r="I72" s="844"/>
      <c r="J72" s="844"/>
      <c r="K72" s="515">
        <v>0</v>
      </c>
      <c r="L72" s="515">
        <v>0</v>
      </c>
      <c r="M72" s="516">
        <v>0</v>
      </c>
    </row>
    <row r="73" spans="1:13" ht="15.75">
      <c r="A73" s="842"/>
      <c r="B73" s="436" t="s">
        <v>50</v>
      </c>
      <c r="C73" s="511">
        <v>0</v>
      </c>
      <c r="D73" s="843"/>
      <c r="E73" s="512">
        <v>0</v>
      </c>
      <c r="F73" s="434">
        <f t="shared" si="5"/>
        <v>0</v>
      </c>
      <c r="G73" s="52">
        <v>0</v>
      </c>
      <c r="H73" s="52">
        <v>0</v>
      </c>
      <c r="I73" s="844"/>
      <c r="J73" s="844"/>
      <c r="K73" s="515">
        <v>0</v>
      </c>
      <c r="L73" s="515">
        <v>0</v>
      </c>
      <c r="M73" s="516">
        <v>0</v>
      </c>
    </row>
    <row r="74" spans="1:13" ht="15.75">
      <c r="A74" s="842"/>
      <c r="B74" s="436" t="s">
        <v>51</v>
      </c>
      <c r="C74" s="511">
        <v>0</v>
      </c>
      <c r="D74" s="843"/>
      <c r="E74" s="512">
        <v>0</v>
      </c>
      <c r="F74" s="434">
        <f t="shared" si="5"/>
        <v>0</v>
      </c>
      <c r="G74" s="52">
        <v>0</v>
      </c>
      <c r="H74" s="52">
        <v>0</v>
      </c>
      <c r="I74" s="844"/>
      <c r="J74" s="844"/>
      <c r="K74" s="515">
        <v>0</v>
      </c>
      <c r="L74" s="515">
        <v>0</v>
      </c>
      <c r="M74" s="516">
        <v>0</v>
      </c>
    </row>
    <row r="75" spans="1:13" ht="15.75">
      <c r="A75" s="842"/>
      <c r="B75" s="436" t="s">
        <v>730</v>
      </c>
      <c r="C75" s="511">
        <v>0</v>
      </c>
      <c r="D75" s="843"/>
      <c r="E75" s="512">
        <v>0</v>
      </c>
      <c r="F75" s="434">
        <f t="shared" si="5"/>
        <v>0</v>
      </c>
      <c r="G75" s="52">
        <v>0</v>
      </c>
      <c r="H75" s="52">
        <v>0</v>
      </c>
      <c r="I75" s="844"/>
      <c r="J75" s="844"/>
      <c r="K75" s="515">
        <v>0</v>
      </c>
      <c r="L75" s="515">
        <v>0</v>
      </c>
      <c r="M75" s="516">
        <v>0</v>
      </c>
    </row>
    <row r="76" spans="1:13" ht="15.75">
      <c r="A76" s="842"/>
      <c r="B76" s="439" t="s">
        <v>53</v>
      </c>
      <c r="C76" s="511">
        <v>0</v>
      </c>
      <c r="D76" s="843"/>
      <c r="E76" s="512">
        <v>0</v>
      </c>
      <c r="F76" s="434">
        <f t="shared" si="5"/>
        <v>0</v>
      </c>
      <c r="G76" s="52">
        <v>0</v>
      </c>
      <c r="H76" s="52">
        <v>0</v>
      </c>
      <c r="I76" s="844"/>
      <c r="J76" s="844"/>
      <c r="K76" s="515">
        <v>0</v>
      </c>
      <c r="L76" s="515">
        <v>0</v>
      </c>
      <c r="M76" s="516">
        <v>0</v>
      </c>
    </row>
    <row r="77" spans="1:13" ht="15.75">
      <c r="A77" s="842"/>
      <c r="B77" s="439" t="s">
        <v>54</v>
      </c>
      <c r="C77" s="511">
        <v>0</v>
      </c>
      <c r="D77" s="843"/>
      <c r="E77" s="512">
        <v>0</v>
      </c>
      <c r="F77" s="434">
        <f t="shared" si="5"/>
        <v>0</v>
      </c>
      <c r="G77" s="52">
        <v>0</v>
      </c>
      <c r="H77" s="52">
        <v>0</v>
      </c>
      <c r="I77" s="844"/>
      <c r="J77" s="844"/>
      <c r="K77" s="515">
        <v>0</v>
      </c>
      <c r="L77" s="515">
        <v>0</v>
      </c>
      <c r="M77" s="516">
        <v>0</v>
      </c>
    </row>
    <row r="78" spans="1:13" ht="27.75">
      <c r="A78" s="842"/>
      <c r="B78" s="440" t="s">
        <v>743</v>
      </c>
      <c r="C78" s="441" t="s">
        <v>856</v>
      </c>
      <c r="D78" s="843"/>
      <c r="E78" s="513">
        <v>0</v>
      </c>
      <c r="F78" s="434">
        <f>(E78)</f>
        <v>0</v>
      </c>
      <c r="G78" s="514">
        <v>0</v>
      </c>
      <c r="H78" s="514">
        <v>0</v>
      </c>
      <c r="I78" s="844"/>
      <c r="J78" s="844"/>
      <c r="K78" s="515">
        <v>0</v>
      </c>
      <c r="L78" s="517">
        <v>0</v>
      </c>
      <c r="M78" s="516">
        <v>0</v>
      </c>
    </row>
    <row r="79" spans="1:13" ht="15.75">
      <c r="A79" s="842"/>
      <c r="B79" s="49"/>
      <c r="C79" s="511">
        <v>0</v>
      </c>
      <c r="D79" s="843"/>
      <c r="E79" s="512">
        <v>0</v>
      </c>
      <c r="F79" s="434">
        <f t="shared" si="5"/>
        <v>0</v>
      </c>
      <c r="G79" s="52">
        <v>0</v>
      </c>
      <c r="H79" s="52">
        <v>0</v>
      </c>
      <c r="I79" s="844"/>
      <c r="J79" s="844"/>
      <c r="K79" s="515">
        <v>0</v>
      </c>
      <c r="L79" s="515">
        <v>0</v>
      </c>
      <c r="M79" s="516">
        <v>0</v>
      </c>
    </row>
    <row r="80" spans="1:13" ht="15.75">
      <c r="A80" s="842"/>
      <c r="B80" s="845" t="s">
        <v>620</v>
      </c>
      <c r="C80" s="846"/>
      <c r="D80" s="846"/>
      <c r="E80" s="847"/>
      <c r="F80" s="443">
        <f>ROUNDDOWN(SUM(F37:F79),0)</f>
        <v>0</v>
      </c>
      <c r="G80" s="444">
        <f t="shared" ref="G80:M80" si="6">ROUNDDOWN(SUM(G37:G79),0)</f>
        <v>0</v>
      </c>
      <c r="H80" s="444">
        <f t="shared" si="6"/>
        <v>0</v>
      </c>
      <c r="I80" s="444"/>
      <c r="J80" s="444"/>
      <c r="K80" s="444">
        <f t="shared" si="6"/>
        <v>0</v>
      </c>
      <c r="L80" s="444">
        <f t="shared" si="6"/>
        <v>0</v>
      </c>
      <c r="M80" s="647">
        <f t="shared" si="6"/>
        <v>0</v>
      </c>
    </row>
    <row r="81" spans="1:13" ht="15.75">
      <c r="A81" s="446"/>
      <c r="B81" s="835"/>
      <c r="C81" s="836"/>
      <c r="D81" s="836"/>
      <c r="E81" s="836"/>
      <c r="F81" s="836"/>
      <c r="G81" s="836"/>
      <c r="H81" s="836"/>
      <c r="I81" s="836"/>
      <c r="J81" s="836"/>
      <c r="K81" s="836"/>
      <c r="L81" s="836"/>
      <c r="M81" s="837"/>
    </row>
    <row r="82" spans="1:13" ht="15.75">
      <c r="A82" s="446"/>
      <c r="B82" s="849" t="s">
        <v>644</v>
      </c>
      <c r="C82" s="850"/>
      <c r="D82" s="850"/>
      <c r="E82" s="851"/>
      <c r="F82" s="838"/>
      <c r="G82" s="839"/>
      <c r="H82" s="839"/>
      <c r="I82" s="840"/>
      <c r="J82" s="852" t="s">
        <v>489</v>
      </c>
      <c r="K82" s="852"/>
      <c r="L82" s="852"/>
      <c r="M82" s="853"/>
    </row>
    <row r="83" spans="1:13" ht="31.5">
      <c r="A83" s="848"/>
      <c r="B83" s="868" t="s">
        <v>645</v>
      </c>
      <c r="C83" s="869"/>
      <c r="D83" s="869"/>
      <c r="E83" s="870"/>
      <c r="F83" s="447" t="s">
        <v>57</v>
      </c>
      <c r="G83" s="448" t="s">
        <v>461</v>
      </c>
      <c r="H83" s="448" t="s">
        <v>462</v>
      </c>
      <c r="I83" s="449" t="s">
        <v>488</v>
      </c>
      <c r="J83" s="788"/>
      <c r="K83" s="789"/>
      <c r="L83" s="789"/>
      <c r="M83" s="790"/>
    </row>
    <row r="84" spans="1:13" ht="15.6" customHeight="1">
      <c r="A84" s="848"/>
      <c r="B84" s="801" t="s">
        <v>648</v>
      </c>
      <c r="C84" s="801"/>
      <c r="D84" s="801"/>
      <c r="E84" s="801"/>
      <c r="F84" s="450">
        <f>(G84+H84)</f>
        <v>0</v>
      </c>
      <c r="G84" s="450">
        <f>('4A LNK STAB Ö'!H60)</f>
        <v>0</v>
      </c>
      <c r="H84" s="518">
        <v>0</v>
      </c>
      <c r="I84" s="518">
        <v>0</v>
      </c>
      <c r="J84" s="863" t="s">
        <v>490</v>
      </c>
      <c r="K84" s="863"/>
      <c r="L84" s="863"/>
      <c r="M84" s="519">
        <v>0</v>
      </c>
    </row>
    <row r="85" spans="1:13" ht="15.75">
      <c r="A85" s="848"/>
      <c r="B85" s="801" t="s">
        <v>6</v>
      </c>
      <c r="C85" s="801"/>
      <c r="D85" s="801"/>
      <c r="E85" s="801"/>
      <c r="F85" s="450">
        <f>(G85+H85)</f>
        <v>0</v>
      </c>
      <c r="G85" s="450">
        <f>('4A LNK STAB Ö'!I60)</f>
        <v>0</v>
      </c>
      <c r="H85" s="518">
        <v>0</v>
      </c>
      <c r="I85" s="518">
        <v>0</v>
      </c>
      <c r="J85" s="809" t="s">
        <v>491</v>
      </c>
      <c r="K85" s="809"/>
      <c r="L85" s="809"/>
      <c r="M85" s="519">
        <v>0</v>
      </c>
    </row>
    <row r="86" spans="1:13" ht="15.75">
      <c r="A86" s="848"/>
      <c r="B86" s="801" t="s">
        <v>650</v>
      </c>
      <c r="C86" s="801"/>
      <c r="D86" s="801"/>
      <c r="E86" s="801"/>
      <c r="F86" s="450">
        <f t="shared" ref="F86:F92" si="7">(G86+H86)</f>
        <v>0</v>
      </c>
      <c r="G86" s="450">
        <f>('4A LNK STAB Ö'!J60)</f>
        <v>0</v>
      </c>
      <c r="H86" s="518">
        <v>0</v>
      </c>
      <c r="I86" s="518">
        <v>0</v>
      </c>
      <c r="J86" s="809" t="s">
        <v>492</v>
      </c>
      <c r="K86" s="809"/>
      <c r="L86" s="809"/>
      <c r="M86" s="519">
        <v>0</v>
      </c>
    </row>
    <row r="87" spans="1:13" ht="15.75">
      <c r="A87" s="848"/>
      <c r="B87" s="801" t="s">
        <v>493</v>
      </c>
      <c r="C87" s="801"/>
      <c r="D87" s="801"/>
      <c r="E87" s="801"/>
      <c r="F87" s="450">
        <f t="shared" si="7"/>
        <v>0</v>
      </c>
      <c r="G87" s="450">
        <f>('4A LNK STAB Ö'!K60)</f>
        <v>0</v>
      </c>
      <c r="H87" s="518">
        <v>0</v>
      </c>
      <c r="I87" s="518">
        <v>0</v>
      </c>
      <c r="J87" s="802"/>
      <c r="K87" s="802"/>
      <c r="L87" s="802"/>
      <c r="M87" s="519">
        <v>0</v>
      </c>
    </row>
    <row r="88" spans="1:13" ht="15.75">
      <c r="A88" s="848"/>
      <c r="B88" s="801" t="s">
        <v>11</v>
      </c>
      <c r="C88" s="801"/>
      <c r="D88" s="801"/>
      <c r="E88" s="801"/>
      <c r="F88" s="450">
        <f t="shared" si="7"/>
        <v>0</v>
      </c>
      <c r="G88" s="450">
        <f>('4A LNK STAB Ö'!N60)</f>
        <v>0</v>
      </c>
      <c r="H88" s="518">
        <v>0</v>
      </c>
      <c r="I88" s="518">
        <v>0</v>
      </c>
      <c r="J88" s="803"/>
      <c r="K88" s="804"/>
      <c r="L88" s="805"/>
      <c r="M88" s="519">
        <v>0</v>
      </c>
    </row>
    <row r="89" spans="1:13" ht="15.75">
      <c r="A89" s="848"/>
      <c r="B89" s="801" t="s">
        <v>12</v>
      </c>
      <c r="C89" s="801"/>
      <c r="D89" s="801"/>
      <c r="E89" s="801"/>
      <c r="F89" s="450">
        <f t="shared" si="7"/>
        <v>0</v>
      </c>
      <c r="G89" s="450">
        <f>('4A LNK STAB Ö'!O60)</f>
        <v>0</v>
      </c>
      <c r="H89" s="518">
        <v>0</v>
      </c>
      <c r="I89" s="518">
        <v>0</v>
      </c>
      <c r="J89" s="806"/>
      <c r="K89" s="807"/>
      <c r="L89" s="808"/>
      <c r="M89" s="519">
        <v>0</v>
      </c>
    </row>
    <row r="90" spans="1:13" ht="15.75">
      <c r="A90" s="848"/>
      <c r="B90" s="801" t="s">
        <v>13</v>
      </c>
      <c r="C90" s="801"/>
      <c r="D90" s="801"/>
      <c r="E90" s="801"/>
      <c r="F90" s="450">
        <f t="shared" si="7"/>
        <v>0</v>
      </c>
      <c r="G90" s="450">
        <f>('4A LNK STAB Ö'!P60)</f>
        <v>0</v>
      </c>
      <c r="H90" s="518">
        <v>0</v>
      </c>
      <c r="I90" s="518">
        <v>0</v>
      </c>
      <c r="J90" s="803"/>
      <c r="K90" s="804"/>
      <c r="L90" s="805"/>
      <c r="M90" s="519">
        <v>0</v>
      </c>
    </row>
    <row r="91" spans="1:13" ht="15.6" customHeight="1">
      <c r="A91" s="848"/>
      <c r="B91" s="801" t="s">
        <v>646</v>
      </c>
      <c r="C91" s="801"/>
      <c r="D91" s="801"/>
      <c r="E91" s="801"/>
      <c r="F91" s="450">
        <f t="shared" si="7"/>
        <v>0</v>
      </c>
      <c r="G91" s="450">
        <f>('4A LNK STAB Ö'!L60)</f>
        <v>0</v>
      </c>
      <c r="H91" s="518">
        <v>0</v>
      </c>
      <c r="I91" s="518">
        <v>0</v>
      </c>
      <c r="J91" s="803"/>
      <c r="K91" s="804"/>
      <c r="L91" s="805"/>
      <c r="M91" s="519">
        <v>0</v>
      </c>
    </row>
    <row r="92" spans="1:13" ht="15.75">
      <c r="A92" s="848"/>
      <c r="B92" s="801" t="s">
        <v>649</v>
      </c>
      <c r="C92" s="801"/>
      <c r="D92" s="801"/>
      <c r="E92" s="801"/>
      <c r="F92" s="450">
        <f t="shared" si="7"/>
        <v>0</v>
      </c>
      <c r="G92" s="450">
        <f>('4A LNK STAB Ö'!M60)</f>
        <v>0</v>
      </c>
      <c r="H92" s="518">
        <v>0</v>
      </c>
      <c r="I92" s="518">
        <v>0</v>
      </c>
      <c r="J92" s="803"/>
      <c r="K92" s="804"/>
      <c r="L92" s="805"/>
      <c r="M92" s="519">
        <v>0</v>
      </c>
    </row>
    <row r="93" spans="1:13" ht="15.75">
      <c r="A93" s="848"/>
      <c r="B93" s="854" t="s">
        <v>603</v>
      </c>
      <c r="C93" s="855"/>
      <c r="D93" s="855"/>
      <c r="E93" s="856"/>
      <c r="F93" s="451">
        <f>SUM(F84:F92)</f>
        <v>0</v>
      </c>
      <c r="G93" s="451">
        <f t="shared" ref="G93:I93" si="8">SUM(G84:G92)</f>
        <v>0</v>
      </c>
      <c r="H93" s="451">
        <f t="shared" si="8"/>
        <v>0</v>
      </c>
      <c r="I93" s="451">
        <f t="shared" si="8"/>
        <v>0</v>
      </c>
      <c r="J93" s="453"/>
      <c r="K93" s="453"/>
      <c r="L93" s="452"/>
      <c r="M93" s="647">
        <f>SUM(M84:M92)</f>
        <v>0</v>
      </c>
    </row>
    <row r="94" spans="1:13" ht="15.75">
      <c r="A94" s="848"/>
      <c r="B94" s="857"/>
      <c r="C94" s="857"/>
      <c r="D94" s="857"/>
      <c r="E94" s="857"/>
      <c r="F94" s="857"/>
      <c r="G94" s="858"/>
      <c r="H94" s="858"/>
      <c r="I94" s="858"/>
      <c r="J94" s="858"/>
      <c r="K94" s="842"/>
      <c r="L94" s="842"/>
      <c r="M94" s="857"/>
    </row>
    <row r="95" spans="1:13" ht="15.75">
      <c r="A95" s="848"/>
      <c r="B95" s="859" t="s">
        <v>652</v>
      </c>
      <c r="C95" s="860"/>
      <c r="D95" s="860"/>
      <c r="E95" s="861"/>
      <c r="F95" s="454">
        <f>('4B SCHAUSPIELER Gagen'!F27)</f>
        <v>0</v>
      </c>
      <c r="G95" s="454">
        <f>('4B SCHAUSPIELER Gagen'!G27)</f>
        <v>0</v>
      </c>
      <c r="H95" s="454">
        <f>('4B SCHAUSPIELER Gagen'!H27)</f>
        <v>0</v>
      </c>
      <c r="I95" s="454">
        <f>('4B SCHAUSPIELER Gagen'!I27)</f>
        <v>0</v>
      </c>
      <c r="J95" s="454">
        <f>('4B SCHAUSPIELER Gagen'!J27)</f>
        <v>0</v>
      </c>
      <c r="K95" s="794"/>
      <c r="L95" s="795"/>
      <c r="M95" s="455">
        <f>('4B SCHAUSPIELER Gagen'!K27)</f>
        <v>0</v>
      </c>
    </row>
    <row r="96" spans="1:13" ht="15.75">
      <c r="A96" s="848"/>
      <c r="B96" s="859" t="s">
        <v>653</v>
      </c>
      <c r="C96" s="860"/>
      <c r="D96" s="860"/>
      <c r="E96" s="861"/>
      <c r="F96" s="454">
        <f>('4B SCHAUSPIELER Gagen'!F36)</f>
        <v>0</v>
      </c>
      <c r="G96" s="454">
        <f>('4B SCHAUSPIELER Gagen'!G36)</f>
        <v>0</v>
      </c>
      <c r="H96" s="454">
        <f>('4B SCHAUSPIELER Gagen'!H36)</f>
        <v>0</v>
      </c>
      <c r="I96" s="454">
        <f>('4B SCHAUSPIELER Gagen'!I36)</f>
        <v>0</v>
      </c>
      <c r="J96" s="454">
        <f>('4B SCHAUSPIELER Gagen'!J36)</f>
        <v>0</v>
      </c>
      <c r="K96" s="796"/>
      <c r="L96" s="797"/>
      <c r="M96" s="456">
        <f>('4B SCHAUSPIELER Gagen'!K36)</f>
        <v>0</v>
      </c>
    </row>
    <row r="97" spans="1:13" ht="15.75">
      <c r="A97" s="848"/>
      <c r="B97" s="862"/>
      <c r="C97" s="862"/>
      <c r="D97" s="862"/>
      <c r="E97" s="862"/>
      <c r="F97" s="862"/>
      <c r="G97" s="862"/>
      <c r="H97" s="862"/>
      <c r="I97" s="862"/>
      <c r="J97" s="862"/>
      <c r="K97" s="862"/>
      <c r="L97" s="862"/>
      <c r="M97" s="862"/>
    </row>
    <row r="98" spans="1:13" ht="15.75">
      <c r="A98" s="848"/>
      <c r="B98" s="801" t="s">
        <v>647</v>
      </c>
      <c r="C98" s="801"/>
      <c r="D98" s="801"/>
      <c r="E98" s="801"/>
      <c r="F98" s="450">
        <f>(G98+H98)</f>
        <v>0</v>
      </c>
      <c r="G98" s="450">
        <f>('4B SCHAUSPIELER Gagen'!M27)</f>
        <v>0</v>
      </c>
      <c r="H98" s="520">
        <v>0</v>
      </c>
      <c r="I98" s="520">
        <v>0</v>
      </c>
      <c r="J98" s="809" t="s">
        <v>490</v>
      </c>
      <c r="K98" s="809"/>
      <c r="L98" s="809"/>
      <c r="M98" s="435">
        <v>0</v>
      </c>
    </row>
    <row r="99" spans="1:13" ht="15.75">
      <c r="A99" s="848"/>
      <c r="B99" s="801" t="s">
        <v>651</v>
      </c>
      <c r="C99" s="801"/>
      <c r="D99" s="801"/>
      <c r="E99" s="801"/>
      <c r="F99" s="450">
        <f t="shared" ref="F99:F103" si="9">(G99+H99)</f>
        <v>0</v>
      </c>
      <c r="G99" s="450">
        <f>('4B SCHAUSPIELER Gagen'!N27)</f>
        <v>0</v>
      </c>
      <c r="H99" s="520">
        <v>0</v>
      </c>
      <c r="I99" s="520">
        <v>0</v>
      </c>
      <c r="J99" s="809" t="s">
        <v>491</v>
      </c>
      <c r="K99" s="809"/>
      <c r="L99" s="809"/>
      <c r="M99" s="437">
        <v>0</v>
      </c>
    </row>
    <row r="100" spans="1:13" ht="15.75">
      <c r="A100" s="848"/>
      <c r="B100" s="801" t="s">
        <v>11</v>
      </c>
      <c r="C100" s="801"/>
      <c r="D100" s="801"/>
      <c r="E100" s="801"/>
      <c r="F100" s="450">
        <f t="shared" si="9"/>
        <v>0</v>
      </c>
      <c r="G100" s="450">
        <f>('4B SCHAUSPIELER Gagen'!O27)</f>
        <v>0</v>
      </c>
      <c r="H100" s="520">
        <v>0</v>
      </c>
      <c r="I100" s="520">
        <v>0</v>
      </c>
      <c r="J100" s="809" t="s">
        <v>492</v>
      </c>
      <c r="K100" s="809"/>
      <c r="L100" s="809"/>
      <c r="M100" s="519">
        <v>0</v>
      </c>
    </row>
    <row r="101" spans="1:13" ht="15.75">
      <c r="A101" s="848"/>
      <c r="B101" s="801" t="s">
        <v>12</v>
      </c>
      <c r="C101" s="801"/>
      <c r="D101" s="801"/>
      <c r="E101" s="801"/>
      <c r="F101" s="450">
        <f t="shared" si="9"/>
        <v>0</v>
      </c>
      <c r="G101" s="450">
        <f>('4B SCHAUSPIELER Gagen'!P27)</f>
        <v>0</v>
      </c>
      <c r="H101" s="520">
        <v>0</v>
      </c>
      <c r="I101" s="520">
        <v>0</v>
      </c>
      <c r="J101" s="867"/>
      <c r="K101" s="867"/>
      <c r="L101" s="867"/>
      <c r="M101" s="437">
        <v>0</v>
      </c>
    </row>
    <row r="102" spans="1:13" ht="15.75">
      <c r="A102" s="848"/>
      <c r="B102" s="801" t="s">
        <v>13</v>
      </c>
      <c r="C102" s="801"/>
      <c r="D102" s="801"/>
      <c r="E102" s="801"/>
      <c r="F102" s="450">
        <f t="shared" si="9"/>
        <v>0</v>
      </c>
      <c r="G102" s="450">
        <f>('4B SCHAUSPIELER Gagen'!Q27)</f>
        <v>0</v>
      </c>
      <c r="H102" s="520">
        <v>0</v>
      </c>
      <c r="I102" s="520">
        <v>0</v>
      </c>
      <c r="J102" s="867"/>
      <c r="K102" s="867"/>
      <c r="L102" s="867"/>
      <c r="M102" s="437">
        <v>0</v>
      </c>
    </row>
    <row r="103" spans="1:13" ht="15.75">
      <c r="A103" s="848"/>
      <c r="B103" s="801" t="s">
        <v>646</v>
      </c>
      <c r="C103" s="801"/>
      <c r="D103" s="801"/>
      <c r="E103" s="801"/>
      <c r="F103" s="450">
        <f t="shared" si="9"/>
        <v>0</v>
      </c>
      <c r="G103" s="450">
        <f>('4B SCHAUSPIELER Gagen'!R27)</f>
        <v>0</v>
      </c>
      <c r="H103" s="520">
        <v>0</v>
      </c>
      <c r="I103" s="520">
        <v>0</v>
      </c>
      <c r="J103" s="867"/>
      <c r="K103" s="867"/>
      <c r="L103" s="867"/>
      <c r="M103" s="442">
        <v>0</v>
      </c>
    </row>
    <row r="104" spans="1:13" ht="15.75">
      <c r="A104" s="848"/>
      <c r="B104" s="864" t="s">
        <v>621</v>
      </c>
      <c r="C104" s="865"/>
      <c r="D104" s="865"/>
      <c r="E104" s="866"/>
      <c r="F104" s="451">
        <f>SUM(F98:F103)</f>
        <v>0</v>
      </c>
      <c r="G104" s="451">
        <f>SUM(G98:G103)</f>
        <v>0</v>
      </c>
      <c r="H104" s="457">
        <f>SUM(H98:H103)</f>
        <v>0</v>
      </c>
      <c r="I104" s="457">
        <f>SUM(I98:I103)</f>
        <v>0</v>
      </c>
      <c r="J104" s="791"/>
      <c r="K104" s="792"/>
      <c r="L104" s="793"/>
      <c r="M104" s="445">
        <v>0</v>
      </c>
    </row>
    <row r="105" spans="1:13" ht="15.75">
      <c r="A105" s="446"/>
      <c r="B105" s="810"/>
      <c r="C105" s="810"/>
      <c r="D105" s="810"/>
      <c r="E105" s="810"/>
      <c r="F105" s="810"/>
      <c r="G105" s="810"/>
      <c r="H105" s="810"/>
      <c r="I105" s="810"/>
      <c r="J105" s="810"/>
      <c r="K105" s="810"/>
      <c r="L105" s="810"/>
      <c r="M105" s="810"/>
    </row>
    <row r="106" spans="1:13" ht="31.5">
      <c r="A106" s="886"/>
      <c r="B106" s="887" t="s">
        <v>813</v>
      </c>
      <c r="C106" s="887"/>
      <c r="D106" s="887"/>
      <c r="E106" s="887"/>
      <c r="F106" s="417" t="s">
        <v>57</v>
      </c>
      <c r="G106" s="418" t="s">
        <v>461</v>
      </c>
      <c r="H106" s="418" t="s">
        <v>462</v>
      </c>
      <c r="I106" s="419" t="s">
        <v>58</v>
      </c>
      <c r="J106" s="417" t="s">
        <v>59</v>
      </c>
      <c r="K106" s="429" t="s">
        <v>728</v>
      </c>
      <c r="L106" s="429" t="s">
        <v>727</v>
      </c>
      <c r="M106" s="430" t="s">
        <v>636</v>
      </c>
    </row>
    <row r="107" spans="1:13" ht="48.95" customHeight="1">
      <c r="A107" s="886"/>
      <c r="B107" s="888" t="s">
        <v>823</v>
      </c>
      <c r="C107" s="889"/>
      <c r="D107" s="603">
        <f>SUM(F17,F33,F80,F93,F104,F125,F165,F179,F206,F231,F243,F252,F265,F95:F96)</f>
        <v>0</v>
      </c>
      <c r="E107" s="602">
        <v>0</v>
      </c>
      <c r="F107" s="434">
        <f>(E107*D107)</f>
        <v>0</v>
      </c>
      <c r="G107" s="52">
        <v>0</v>
      </c>
      <c r="H107" s="52">
        <v>0</v>
      </c>
      <c r="I107" s="521">
        <v>0</v>
      </c>
      <c r="J107" s="521">
        <v>0</v>
      </c>
      <c r="K107" s="522">
        <v>0</v>
      </c>
      <c r="L107" s="522">
        <v>0</v>
      </c>
      <c r="M107" s="458">
        <v>0</v>
      </c>
    </row>
    <row r="108" spans="1:13" ht="37.5" customHeight="1">
      <c r="A108" s="886"/>
      <c r="B108" s="523" t="s">
        <v>738</v>
      </c>
      <c r="C108" s="459" t="s">
        <v>16</v>
      </c>
      <c r="D108" s="460" t="s">
        <v>494</v>
      </c>
      <c r="E108" s="235"/>
      <c r="F108" s="235"/>
      <c r="G108" s="235"/>
      <c r="H108" s="235"/>
      <c r="I108" s="235"/>
      <c r="J108" s="235"/>
      <c r="K108" s="235"/>
      <c r="L108" s="235"/>
      <c r="M108" s="51"/>
    </row>
    <row r="109" spans="1:13" ht="34.5" customHeight="1">
      <c r="A109" s="886"/>
      <c r="B109" s="523" t="s">
        <v>737</v>
      </c>
      <c r="C109" s="525">
        <v>0</v>
      </c>
      <c r="D109" s="526">
        <v>0</v>
      </c>
      <c r="E109" s="890"/>
      <c r="F109" s="434">
        <f>(D109*C109)</f>
        <v>0</v>
      </c>
      <c r="G109" s="52">
        <v>0</v>
      </c>
      <c r="H109" s="52">
        <v>0</v>
      </c>
      <c r="I109" s="521">
        <v>0</v>
      </c>
      <c r="J109" s="521">
        <v>0</v>
      </c>
      <c r="K109" s="515">
        <v>0</v>
      </c>
      <c r="L109" s="515">
        <v>0</v>
      </c>
      <c r="M109" s="516">
        <v>0</v>
      </c>
    </row>
    <row r="110" spans="1:13" ht="37.5" customHeight="1">
      <c r="A110" s="886"/>
      <c r="B110" s="523" t="s">
        <v>739</v>
      </c>
      <c r="C110" s="525">
        <v>0</v>
      </c>
      <c r="D110" s="526">
        <v>0</v>
      </c>
      <c r="E110" s="890"/>
      <c r="F110" s="434">
        <f t="shared" ref="F110:F124" si="10">(D110*C110)</f>
        <v>0</v>
      </c>
      <c r="G110" s="52">
        <v>0</v>
      </c>
      <c r="H110" s="52">
        <v>0</v>
      </c>
      <c r="I110" s="521">
        <v>0</v>
      </c>
      <c r="J110" s="521">
        <v>0</v>
      </c>
      <c r="K110" s="515">
        <v>0</v>
      </c>
      <c r="L110" s="515">
        <v>0</v>
      </c>
      <c r="M110" s="516">
        <v>0</v>
      </c>
    </row>
    <row r="111" spans="1:13" ht="36.6" customHeight="1">
      <c r="A111" s="886"/>
      <c r="B111" s="523" t="s">
        <v>740</v>
      </c>
      <c r="C111" s="525">
        <v>0</v>
      </c>
      <c r="D111" s="526">
        <v>0</v>
      </c>
      <c r="E111" s="890"/>
      <c r="F111" s="434">
        <f t="shared" si="10"/>
        <v>0</v>
      </c>
      <c r="G111" s="52">
        <v>0</v>
      </c>
      <c r="H111" s="52">
        <v>0</v>
      </c>
      <c r="I111" s="521">
        <v>0</v>
      </c>
      <c r="J111" s="521">
        <v>0</v>
      </c>
      <c r="K111" s="515">
        <v>0</v>
      </c>
      <c r="L111" s="515">
        <v>0</v>
      </c>
      <c r="M111" s="516">
        <v>0</v>
      </c>
    </row>
    <row r="112" spans="1:13" ht="41.45" customHeight="1">
      <c r="A112" s="886"/>
      <c r="B112" s="524" t="s">
        <v>741</v>
      </c>
      <c r="C112" s="417" t="s">
        <v>495</v>
      </c>
      <c r="D112" s="526">
        <v>0</v>
      </c>
      <c r="E112" s="890"/>
      <c r="F112" s="434">
        <f>(D112)</f>
        <v>0</v>
      </c>
      <c r="G112" s="52">
        <v>0</v>
      </c>
      <c r="H112" s="52">
        <v>0</v>
      </c>
      <c r="I112" s="521">
        <v>0</v>
      </c>
      <c r="J112" s="521">
        <v>0</v>
      </c>
      <c r="K112" s="515">
        <v>0</v>
      </c>
      <c r="L112" s="515">
        <v>0</v>
      </c>
      <c r="M112" s="516">
        <v>0</v>
      </c>
    </row>
    <row r="113" spans="1:13" ht="57" customHeight="1">
      <c r="A113" s="886"/>
      <c r="B113" s="598" t="s">
        <v>798</v>
      </c>
      <c r="C113" s="441" t="s">
        <v>856</v>
      </c>
      <c r="D113" s="529">
        <v>0</v>
      </c>
      <c r="E113" s="890"/>
      <c r="F113" s="434">
        <f>(D113)</f>
        <v>0</v>
      </c>
      <c r="G113" s="52">
        <v>0</v>
      </c>
      <c r="H113" s="52">
        <v>0</v>
      </c>
      <c r="I113" s="521">
        <v>0</v>
      </c>
      <c r="J113" s="521">
        <v>0</v>
      </c>
      <c r="K113" s="515">
        <v>0</v>
      </c>
      <c r="L113" s="517">
        <f>(F113)</f>
        <v>0</v>
      </c>
      <c r="M113" s="516">
        <v>0</v>
      </c>
    </row>
    <row r="114" spans="1:13" ht="15.75">
      <c r="A114" s="886"/>
      <c r="B114" s="528"/>
      <c r="C114" s="525">
        <v>0</v>
      </c>
      <c r="D114" s="526">
        <v>0</v>
      </c>
      <c r="E114" s="890"/>
      <c r="F114" s="434">
        <f>(D114)</f>
        <v>0</v>
      </c>
      <c r="G114" s="527">
        <v>0</v>
      </c>
      <c r="H114" s="527">
        <v>0</v>
      </c>
      <c r="I114" s="521">
        <v>0</v>
      </c>
      <c r="J114" s="521">
        <v>0</v>
      </c>
      <c r="K114" s="521">
        <v>0</v>
      </c>
      <c r="L114" s="521">
        <v>0</v>
      </c>
      <c r="M114" s="516">
        <v>0</v>
      </c>
    </row>
    <row r="115" spans="1:13" ht="15.75">
      <c r="A115" s="886"/>
      <c r="B115" s="49"/>
      <c r="C115" s="525">
        <v>0</v>
      </c>
      <c r="D115" s="526">
        <v>0</v>
      </c>
      <c r="E115" s="890"/>
      <c r="F115" s="434">
        <f t="shared" si="10"/>
        <v>0</v>
      </c>
      <c r="G115" s="527">
        <v>0</v>
      </c>
      <c r="H115" s="527">
        <v>0</v>
      </c>
      <c r="I115" s="521">
        <v>0</v>
      </c>
      <c r="J115" s="521">
        <v>0</v>
      </c>
      <c r="K115" s="521">
        <v>0</v>
      </c>
      <c r="L115" s="521">
        <v>0</v>
      </c>
      <c r="M115" s="516">
        <v>0</v>
      </c>
    </row>
    <row r="116" spans="1:13" ht="15.75">
      <c r="A116" s="886"/>
      <c r="B116" s="49"/>
      <c r="C116" s="525">
        <v>0</v>
      </c>
      <c r="D116" s="526">
        <v>0</v>
      </c>
      <c r="E116" s="890"/>
      <c r="F116" s="434">
        <f t="shared" si="10"/>
        <v>0</v>
      </c>
      <c r="G116" s="527">
        <v>0</v>
      </c>
      <c r="H116" s="527">
        <v>0</v>
      </c>
      <c r="I116" s="521">
        <v>0</v>
      </c>
      <c r="J116" s="521">
        <v>0</v>
      </c>
      <c r="K116" s="521">
        <v>0</v>
      </c>
      <c r="L116" s="521">
        <v>0</v>
      </c>
      <c r="M116" s="516">
        <v>0</v>
      </c>
    </row>
    <row r="117" spans="1:13" ht="15.75">
      <c r="A117" s="886"/>
      <c r="B117" s="49"/>
      <c r="C117" s="525">
        <v>0</v>
      </c>
      <c r="D117" s="526">
        <v>0</v>
      </c>
      <c r="E117" s="890"/>
      <c r="F117" s="434">
        <f t="shared" si="10"/>
        <v>0</v>
      </c>
      <c r="G117" s="527">
        <v>0</v>
      </c>
      <c r="H117" s="527">
        <v>0</v>
      </c>
      <c r="I117" s="521">
        <v>0</v>
      </c>
      <c r="J117" s="521">
        <v>0</v>
      </c>
      <c r="K117" s="521">
        <v>0</v>
      </c>
      <c r="L117" s="521">
        <v>0</v>
      </c>
      <c r="M117" s="516">
        <v>0</v>
      </c>
    </row>
    <row r="118" spans="1:13" ht="15.75">
      <c r="A118" s="886"/>
      <c r="B118" s="49"/>
      <c r="C118" s="525">
        <v>0</v>
      </c>
      <c r="D118" s="526">
        <v>0</v>
      </c>
      <c r="E118" s="890"/>
      <c r="F118" s="434">
        <f t="shared" si="10"/>
        <v>0</v>
      </c>
      <c r="G118" s="527">
        <v>0</v>
      </c>
      <c r="H118" s="527">
        <v>0</v>
      </c>
      <c r="I118" s="521">
        <v>0</v>
      </c>
      <c r="J118" s="521">
        <v>0</v>
      </c>
      <c r="K118" s="521">
        <v>0</v>
      </c>
      <c r="L118" s="521">
        <v>0</v>
      </c>
      <c r="M118" s="516">
        <v>0</v>
      </c>
    </row>
    <row r="119" spans="1:13" ht="15.75">
      <c r="A119" s="886"/>
      <c r="B119" s="49"/>
      <c r="C119" s="525">
        <v>0</v>
      </c>
      <c r="D119" s="526">
        <v>0</v>
      </c>
      <c r="E119" s="890"/>
      <c r="F119" s="434">
        <f t="shared" si="10"/>
        <v>0</v>
      </c>
      <c r="G119" s="527">
        <v>0</v>
      </c>
      <c r="H119" s="527">
        <v>0</v>
      </c>
      <c r="I119" s="521">
        <v>0</v>
      </c>
      <c r="J119" s="521">
        <v>0</v>
      </c>
      <c r="K119" s="521">
        <v>0</v>
      </c>
      <c r="L119" s="521">
        <v>0</v>
      </c>
      <c r="M119" s="516">
        <v>0</v>
      </c>
    </row>
    <row r="120" spans="1:13" ht="15.75">
      <c r="A120" s="886"/>
      <c r="B120" s="49"/>
      <c r="C120" s="525">
        <v>0</v>
      </c>
      <c r="D120" s="526">
        <v>0</v>
      </c>
      <c r="E120" s="890"/>
      <c r="F120" s="434">
        <f t="shared" si="10"/>
        <v>0</v>
      </c>
      <c r="G120" s="527">
        <v>0</v>
      </c>
      <c r="H120" s="527">
        <v>0</v>
      </c>
      <c r="I120" s="521">
        <v>0</v>
      </c>
      <c r="J120" s="521">
        <v>0</v>
      </c>
      <c r="K120" s="521">
        <v>0</v>
      </c>
      <c r="L120" s="521">
        <v>0</v>
      </c>
      <c r="M120" s="516">
        <v>0</v>
      </c>
    </row>
    <row r="121" spans="1:13" ht="15.75">
      <c r="A121" s="886"/>
      <c r="B121" s="49"/>
      <c r="C121" s="525">
        <v>0</v>
      </c>
      <c r="D121" s="526">
        <v>0</v>
      </c>
      <c r="E121" s="890"/>
      <c r="F121" s="434">
        <f t="shared" si="10"/>
        <v>0</v>
      </c>
      <c r="G121" s="527">
        <v>0</v>
      </c>
      <c r="H121" s="527">
        <v>0</v>
      </c>
      <c r="I121" s="521">
        <v>0</v>
      </c>
      <c r="J121" s="521">
        <v>0</v>
      </c>
      <c r="K121" s="521">
        <v>0</v>
      </c>
      <c r="L121" s="521">
        <v>0</v>
      </c>
      <c r="M121" s="516">
        <v>0</v>
      </c>
    </row>
    <row r="122" spans="1:13" ht="15.75">
      <c r="A122" s="886"/>
      <c r="B122" s="49"/>
      <c r="C122" s="525">
        <v>0</v>
      </c>
      <c r="D122" s="526">
        <v>0</v>
      </c>
      <c r="E122" s="890"/>
      <c r="F122" s="434">
        <f t="shared" si="10"/>
        <v>0</v>
      </c>
      <c r="G122" s="527">
        <v>0</v>
      </c>
      <c r="H122" s="527">
        <v>0</v>
      </c>
      <c r="I122" s="521">
        <v>0</v>
      </c>
      <c r="J122" s="521">
        <v>0</v>
      </c>
      <c r="K122" s="521">
        <v>0</v>
      </c>
      <c r="L122" s="521">
        <v>0</v>
      </c>
      <c r="M122" s="516">
        <v>0</v>
      </c>
    </row>
    <row r="123" spans="1:13" ht="15.75">
      <c r="A123" s="886"/>
      <c r="B123" s="49"/>
      <c r="C123" s="525">
        <v>0</v>
      </c>
      <c r="D123" s="526">
        <v>0</v>
      </c>
      <c r="E123" s="890"/>
      <c r="F123" s="434">
        <f t="shared" si="10"/>
        <v>0</v>
      </c>
      <c r="G123" s="527">
        <v>0</v>
      </c>
      <c r="H123" s="527">
        <v>0</v>
      </c>
      <c r="I123" s="521">
        <v>0</v>
      </c>
      <c r="J123" s="521">
        <v>0</v>
      </c>
      <c r="K123" s="521">
        <v>0</v>
      </c>
      <c r="L123" s="521">
        <v>0</v>
      </c>
      <c r="M123" s="516">
        <v>0</v>
      </c>
    </row>
    <row r="124" spans="1:13" ht="15.75">
      <c r="A124" s="886"/>
      <c r="B124" s="49"/>
      <c r="C124" s="525">
        <v>0</v>
      </c>
      <c r="D124" s="526">
        <v>0</v>
      </c>
      <c r="E124" s="890"/>
      <c r="F124" s="434">
        <f t="shared" si="10"/>
        <v>0</v>
      </c>
      <c r="G124" s="527">
        <v>0</v>
      </c>
      <c r="H124" s="527">
        <v>0</v>
      </c>
      <c r="I124" s="521">
        <v>0</v>
      </c>
      <c r="J124" s="521">
        <v>0</v>
      </c>
      <c r="K124" s="521">
        <v>0</v>
      </c>
      <c r="L124" s="521">
        <v>0</v>
      </c>
      <c r="M124" s="516">
        <v>0</v>
      </c>
    </row>
    <row r="125" spans="1:13" ht="15.75">
      <c r="A125" s="886"/>
      <c r="B125" s="891" t="s">
        <v>848</v>
      </c>
      <c r="C125" s="892"/>
      <c r="D125" s="892"/>
      <c r="E125" s="893"/>
      <c r="F125" s="461">
        <f>SUM(F109:F124)</f>
        <v>0</v>
      </c>
      <c r="G125" s="462">
        <f>SUM(G109:G124)</f>
        <v>0</v>
      </c>
      <c r="H125" s="462">
        <f t="shared" ref="H125:M125" si="11">SUM(H109:H124)</f>
        <v>0</v>
      </c>
      <c r="I125" s="462">
        <f t="shared" si="11"/>
        <v>0</v>
      </c>
      <c r="J125" s="462">
        <f t="shared" si="11"/>
        <v>0</v>
      </c>
      <c r="K125" s="462">
        <f t="shared" si="11"/>
        <v>0</v>
      </c>
      <c r="L125" s="462">
        <f>SUM(L109:L124)</f>
        <v>0</v>
      </c>
      <c r="M125" s="516">
        <f t="shared" si="11"/>
        <v>0</v>
      </c>
    </row>
    <row r="126" spans="1:13" ht="15.75">
      <c r="A126" s="886"/>
      <c r="B126" s="699"/>
      <c r="C126" s="699"/>
      <c r="D126" s="699"/>
      <c r="E126" s="699"/>
      <c r="F126" s="699"/>
      <c r="G126" s="699"/>
      <c r="H126" s="699"/>
      <c r="I126" s="699"/>
      <c r="J126" s="699"/>
      <c r="K126" s="699"/>
      <c r="L126" s="699"/>
      <c r="M126" s="700"/>
    </row>
    <row r="127" spans="1:13" ht="18.75">
      <c r="A127" s="886"/>
      <c r="B127" s="876" t="s">
        <v>610</v>
      </c>
      <c r="C127" s="877"/>
      <c r="D127" s="877"/>
      <c r="E127" s="878"/>
      <c r="F127" s="461">
        <f>ROUNDDOWN(SUM(F80+F93+F95+F96+F104+F125+F107),0)</f>
        <v>0</v>
      </c>
      <c r="G127" s="462">
        <f>ROUNDDOWN(SUM(G80+G93+G95+G96+G104+G125+G107),0)</f>
        <v>0</v>
      </c>
      <c r="H127" s="462">
        <f t="shared" ref="H127:M127" si="12">ROUNDDOWN(SUM(H80+H93+H95+H96+H104+H125+H107),0)</f>
        <v>0</v>
      </c>
      <c r="I127" s="462">
        <f>ROUNDDOWN(SUM(I95+I96+I125+I107),0)</f>
        <v>0</v>
      </c>
      <c r="J127" s="462">
        <f>ROUNDDOWN(SUM(J95+J96+J125+J107),0)</f>
        <v>0</v>
      </c>
      <c r="K127" s="462">
        <f t="shared" si="12"/>
        <v>0</v>
      </c>
      <c r="L127" s="462">
        <f t="shared" si="12"/>
        <v>0</v>
      </c>
      <c r="M127" s="516">
        <f t="shared" si="12"/>
        <v>0</v>
      </c>
    </row>
    <row r="128" spans="1:13" ht="15.75">
      <c r="A128" s="879"/>
      <c r="B128" s="880"/>
      <c r="C128" s="880"/>
      <c r="D128" s="880"/>
      <c r="E128" s="880"/>
      <c r="F128" s="880"/>
      <c r="G128" s="880"/>
      <c r="H128" s="880"/>
      <c r="I128" s="880"/>
      <c r="J128" s="880"/>
      <c r="K128" s="880"/>
      <c r="L128" s="880"/>
      <c r="M128" s="880"/>
    </row>
    <row r="129" spans="1:13" ht="68.45" customHeight="1">
      <c r="A129" s="428" t="s">
        <v>595</v>
      </c>
      <c r="B129" s="881" t="s">
        <v>815</v>
      </c>
      <c r="C129" s="881"/>
      <c r="D129" s="882"/>
      <c r="E129" s="798"/>
      <c r="F129" s="799"/>
      <c r="G129" s="799"/>
      <c r="H129" s="799"/>
      <c r="I129" s="799"/>
      <c r="J129" s="799"/>
      <c r="K129" s="799"/>
      <c r="L129" s="799"/>
      <c r="M129" s="800"/>
    </row>
    <row r="130" spans="1:13" ht="53.45" customHeight="1">
      <c r="A130" s="883"/>
      <c r="B130" s="463" t="s">
        <v>814</v>
      </c>
      <c r="C130" s="464" t="s">
        <v>16</v>
      </c>
      <c r="D130" s="498"/>
      <c r="E130" s="465" t="s">
        <v>655</v>
      </c>
      <c r="F130" s="417" t="s">
        <v>57</v>
      </c>
      <c r="G130" s="418" t="s">
        <v>461</v>
      </c>
      <c r="H130" s="418" t="s">
        <v>462</v>
      </c>
      <c r="I130" s="419" t="s">
        <v>58</v>
      </c>
      <c r="J130" s="417" t="s">
        <v>59</v>
      </c>
      <c r="K130" s="429" t="s">
        <v>728</v>
      </c>
      <c r="L130" s="429" t="s">
        <v>727</v>
      </c>
      <c r="M130" s="430" t="s">
        <v>636</v>
      </c>
    </row>
    <row r="131" spans="1:13" ht="15.75">
      <c r="A131" s="883"/>
      <c r="B131" s="600" t="s">
        <v>799</v>
      </c>
      <c r="C131" s="511">
        <v>0</v>
      </c>
      <c r="D131" s="884"/>
      <c r="E131" s="530">
        <v>0</v>
      </c>
      <c r="F131" s="422">
        <f>(E131*C131)</f>
        <v>0</v>
      </c>
      <c r="G131" s="522">
        <v>0</v>
      </c>
      <c r="H131" s="522">
        <v>0</v>
      </c>
      <c r="I131" s="522">
        <v>0</v>
      </c>
      <c r="J131" s="522">
        <v>0</v>
      </c>
      <c r="K131" s="522">
        <v>0</v>
      </c>
      <c r="L131" s="522">
        <v>0</v>
      </c>
      <c r="M131" s="531">
        <v>0</v>
      </c>
    </row>
    <row r="132" spans="1:13" ht="15.75">
      <c r="A132" s="883"/>
      <c r="B132" s="600" t="s">
        <v>497</v>
      </c>
      <c r="C132" s="511">
        <v>0</v>
      </c>
      <c r="D132" s="884"/>
      <c r="E132" s="530">
        <v>0</v>
      </c>
      <c r="F132" s="422">
        <f t="shared" ref="F132:F140" si="13">(E132*C132)</f>
        <v>0</v>
      </c>
      <c r="G132" s="522">
        <v>0</v>
      </c>
      <c r="H132" s="522">
        <v>0</v>
      </c>
      <c r="I132" s="522">
        <v>0</v>
      </c>
      <c r="J132" s="522">
        <v>0</v>
      </c>
      <c r="K132" s="522">
        <v>0</v>
      </c>
      <c r="L132" s="522">
        <v>0</v>
      </c>
      <c r="M132" s="531">
        <v>0</v>
      </c>
    </row>
    <row r="133" spans="1:13" ht="15.75">
      <c r="A133" s="883"/>
      <c r="B133" s="600" t="s">
        <v>800</v>
      </c>
      <c r="C133" s="511">
        <v>0</v>
      </c>
      <c r="D133" s="884"/>
      <c r="E133" s="530">
        <v>0</v>
      </c>
      <c r="F133" s="422">
        <f t="shared" si="13"/>
        <v>0</v>
      </c>
      <c r="G133" s="522">
        <v>0</v>
      </c>
      <c r="H133" s="522">
        <v>0</v>
      </c>
      <c r="I133" s="522">
        <v>0</v>
      </c>
      <c r="J133" s="522">
        <v>0</v>
      </c>
      <c r="K133" s="522">
        <v>0</v>
      </c>
      <c r="L133" s="522">
        <v>0</v>
      </c>
      <c r="M133" s="531">
        <v>0</v>
      </c>
    </row>
    <row r="134" spans="1:13" ht="15.75">
      <c r="A134" s="883"/>
      <c r="B134" s="600" t="s">
        <v>498</v>
      </c>
      <c r="C134" s="511">
        <v>0</v>
      </c>
      <c r="D134" s="884"/>
      <c r="E134" s="530">
        <v>0</v>
      </c>
      <c r="F134" s="422">
        <f t="shared" si="13"/>
        <v>0</v>
      </c>
      <c r="G134" s="522">
        <v>0</v>
      </c>
      <c r="H134" s="522">
        <v>0</v>
      </c>
      <c r="I134" s="522">
        <v>0</v>
      </c>
      <c r="J134" s="522">
        <v>0</v>
      </c>
      <c r="K134" s="522">
        <v>0</v>
      </c>
      <c r="L134" s="522">
        <v>0</v>
      </c>
      <c r="M134" s="531">
        <v>0</v>
      </c>
    </row>
    <row r="135" spans="1:13" ht="15.75">
      <c r="A135" s="883"/>
      <c r="B135" s="600" t="s">
        <v>499</v>
      </c>
      <c r="C135" s="511">
        <v>0</v>
      </c>
      <c r="D135" s="884"/>
      <c r="E135" s="530">
        <v>0</v>
      </c>
      <c r="F135" s="422">
        <f t="shared" si="13"/>
        <v>0</v>
      </c>
      <c r="G135" s="522">
        <v>0</v>
      </c>
      <c r="H135" s="522">
        <v>0</v>
      </c>
      <c r="I135" s="522">
        <v>0</v>
      </c>
      <c r="J135" s="522">
        <v>0</v>
      </c>
      <c r="K135" s="522">
        <v>0</v>
      </c>
      <c r="L135" s="522">
        <v>0</v>
      </c>
      <c r="M135" s="531">
        <v>0</v>
      </c>
    </row>
    <row r="136" spans="1:13" ht="15.75">
      <c r="A136" s="883"/>
      <c r="B136" s="600" t="s">
        <v>500</v>
      </c>
      <c r="C136" s="511">
        <v>0</v>
      </c>
      <c r="D136" s="884"/>
      <c r="E136" s="530">
        <v>0</v>
      </c>
      <c r="F136" s="422">
        <f t="shared" si="13"/>
        <v>0</v>
      </c>
      <c r="G136" s="522">
        <v>0</v>
      </c>
      <c r="H136" s="522">
        <v>0</v>
      </c>
      <c r="I136" s="522">
        <v>0</v>
      </c>
      <c r="J136" s="522">
        <v>0</v>
      </c>
      <c r="K136" s="522">
        <v>0</v>
      </c>
      <c r="L136" s="522">
        <v>0</v>
      </c>
      <c r="M136" s="531">
        <v>0</v>
      </c>
    </row>
    <row r="137" spans="1:13" ht="15.75">
      <c r="A137" s="883"/>
      <c r="B137" s="600" t="s">
        <v>501</v>
      </c>
      <c r="C137" s="511">
        <v>0</v>
      </c>
      <c r="D137" s="884"/>
      <c r="E137" s="530">
        <v>0</v>
      </c>
      <c r="F137" s="422">
        <f t="shared" si="13"/>
        <v>0</v>
      </c>
      <c r="G137" s="522">
        <v>0</v>
      </c>
      <c r="H137" s="522">
        <v>0</v>
      </c>
      <c r="I137" s="522">
        <v>0</v>
      </c>
      <c r="J137" s="522">
        <v>0</v>
      </c>
      <c r="K137" s="522">
        <v>0</v>
      </c>
      <c r="L137" s="522">
        <v>0</v>
      </c>
      <c r="M137" s="531">
        <v>0</v>
      </c>
    </row>
    <row r="138" spans="1:13" ht="15.75">
      <c r="A138" s="883"/>
      <c r="B138" s="49"/>
      <c r="C138" s="511">
        <v>0</v>
      </c>
      <c r="D138" s="884"/>
      <c r="E138" s="530">
        <v>0</v>
      </c>
      <c r="F138" s="422">
        <f t="shared" si="13"/>
        <v>0</v>
      </c>
      <c r="G138" s="522">
        <v>0</v>
      </c>
      <c r="H138" s="522">
        <v>0</v>
      </c>
      <c r="I138" s="522">
        <v>0</v>
      </c>
      <c r="J138" s="522">
        <v>0</v>
      </c>
      <c r="K138" s="522">
        <v>0</v>
      </c>
      <c r="L138" s="522">
        <v>0</v>
      </c>
      <c r="M138" s="531">
        <v>0</v>
      </c>
    </row>
    <row r="139" spans="1:13" ht="15.75">
      <c r="A139" s="883"/>
      <c r="B139" s="49"/>
      <c r="C139" s="511">
        <v>0</v>
      </c>
      <c r="D139" s="884"/>
      <c r="E139" s="530">
        <v>0</v>
      </c>
      <c r="F139" s="422">
        <f t="shared" si="13"/>
        <v>0</v>
      </c>
      <c r="G139" s="522">
        <v>0</v>
      </c>
      <c r="H139" s="522">
        <v>0</v>
      </c>
      <c r="I139" s="522">
        <v>0</v>
      </c>
      <c r="J139" s="522">
        <v>0</v>
      </c>
      <c r="K139" s="522">
        <v>0</v>
      </c>
      <c r="L139" s="522">
        <v>0</v>
      </c>
      <c r="M139" s="531">
        <v>0</v>
      </c>
    </row>
    <row r="140" spans="1:13" ht="15.75">
      <c r="A140" s="883"/>
      <c r="B140" s="49"/>
      <c r="C140" s="511">
        <v>0</v>
      </c>
      <c r="D140" s="884"/>
      <c r="E140" s="530">
        <v>0</v>
      </c>
      <c r="F140" s="422">
        <f t="shared" si="13"/>
        <v>0</v>
      </c>
      <c r="G140" s="522">
        <v>0</v>
      </c>
      <c r="H140" s="522">
        <v>0</v>
      </c>
      <c r="I140" s="522">
        <v>0</v>
      </c>
      <c r="J140" s="522">
        <v>0</v>
      </c>
      <c r="K140" s="522">
        <v>0</v>
      </c>
      <c r="L140" s="522">
        <v>0</v>
      </c>
      <c r="M140" s="531">
        <v>0</v>
      </c>
    </row>
    <row r="141" spans="1:13" ht="30.6" customHeight="1">
      <c r="A141" s="883"/>
      <c r="B141" s="466" t="s">
        <v>502</v>
      </c>
      <c r="C141" s="318" t="s">
        <v>16</v>
      </c>
      <c r="D141" s="884"/>
      <c r="E141" s="318" t="s">
        <v>496</v>
      </c>
      <c r="F141" s="467"/>
      <c r="G141" s="467"/>
      <c r="H141" s="467"/>
      <c r="I141" s="467"/>
      <c r="J141" s="467"/>
      <c r="K141" s="467"/>
      <c r="L141" s="467"/>
      <c r="M141" s="468"/>
    </row>
    <row r="142" spans="1:13" ht="15.75">
      <c r="A142" s="883"/>
      <c r="B142" s="600" t="s">
        <v>503</v>
      </c>
      <c r="C142" s="511">
        <v>0</v>
      </c>
      <c r="D142" s="884"/>
      <c r="E142" s="530">
        <v>0</v>
      </c>
      <c r="F142" s="422">
        <f>(E142*C142)</f>
        <v>0</v>
      </c>
      <c r="G142" s="522">
        <v>0</v>
      </c>
      <c r="H142" s="522">
        <v>0</v>
      </c>
      <c r="I142" s="522">
        <v>0</v>
      </c>
      <c r="J142" s="522">
        <v>0</v>
      </c>
      <c r="K142" s="522">
        <v>0</v>
      </c>
      <c r="L142" s="522">
        <v>0</v>
      </c>
      <c r="M142" s="531">
        <v>0</v>
      </c>
    </row>
    <row r="143" spans="1:13" ht="15.75">
      <c r="A143" s="883"/>
      <c r="B143" s="601" t="s">
        <v>504</v>
      </c>
      <c r="C143" s="511">
        <v>0</v>
      </c>
      <c r="D143" s="884"/>
      <c r="E143" s="530">
        <v>0</v>
      </c>
      <c r="F143" s="422">
        <f t="shared" ref="F143:F150" si="14">(E143*C143)</f>
        <v>0</v>
      </c>
      <c r="G143" s="522">
        <v>0</v>
      </c>
      <c r="H143" s="522">
        <v>0</v>
      </c>
      <c r="I143" s="522">
        <v>0</v>
      </c>
      <c r="J143" s="522">
        <v>0</v>
      </c>
      <c r="K143" s="522">
        <v>0</v>
      </c>
      <c r="L143" s="522">
        <v>0</v>
      </c>
      <c r="M143" s="531">
        <v>0</v>
      </c>
    </row>
    <row r="144" spans="1:13" ht="15.75">
      <c r="A144" s="883"/>
      <c r="B144" s="600" t="s">
        <v>505</v>
      </c>
      <c r="C144" s="511">
        <v>0</v>
      </c>
      <c r="D144" s="884"/>
      <c r="E144" s="530">
        <v>0</v>
      </c>
      <c r="F144" s="422">
        <f t="shared" si="14"/>
        <v>0</v>
      </c>
      <c r="G144" s="522">
        <v>0</v>
      </c>
      <c r="H144" s="522">
        <v>0</v>
      </c>
      <c r="I144" s="522">
        <v>0</v>
      </c>
      <c r="J144" s="522">
        <v>0</v>
      </c>
      <c r="K144" s="522">
        <v>0</v>
      </c>
      <c r="L144" s="522">
        <v>0</v>
      </c>
      <c r="M144" s="531">
        <v>0</v>
      </c>
    </row>
    <row r="145" spans="1:13" ht="15.75">
      <c r="A145" s="883"/>
      <c r="B145" s="600" t="s">
        <v>506</v>
      </c>
      <c r="C145" s="511">
        <v>0</v>
      </c>
      <c r="D145" s="884"/>
      <c r="E145" s="530">
        <v>0</v>
      </c>
      <c r="F145" s="422">
        <f t="shared" si="14"/>
        <v>0</v>
      </c>
      <c r="G145" s="522">
        <v>0</v>
      </c>
      <c r="H145" s="522">
        <v>0</v>
      </c>
      <c r="I145" s="522">
        <v>0</v>
      </c>
      <c r="J145" s="522">
        <v>0</v>
      </c>
      <c r="K145" s="522">
        <v>0</v>
      </c>
      <c r="L145" s="522">
        <v>0</v>
      </c>
      <c r="M145" s="531">
        <v>0</v>
      </c>
    </row>
    <row r="146" spans="1:13" ht="15.75">
      <c r="A146" s="883"/>
      <c r="B146" s="600" t="s">
        <v>501</v>
      </c>
      <c r="C146" s="511">
        <v>0</v>
      </c>
      <c r="D146" s="884"/>
      <c r="E146" s="530">
        <v>0</v>
      </c>
      <c r="F146" s="422">
        <f t="shared" si="14"/>
        <v>0</v>
      </c>
      <c r="G146" s="522">
        <v>0</v>
      </c>
      <c r="H146" s="522">
        <v>0</v>
      </c>
      <c r="I146" s="522">
        <v>0</v>
      </c>
      <c r="J146" s="522">
        <v>0</v>
      </c>
      <c r="K146" s="522">
        <v>0</v>
      </c>
      <c r="L146" s="522">
        <v>0</v>
      </c>
      <c r="M146" s="531">
        <v>0</v>
      </c>
    </row>
    <row r="147" spans="1:13" ht="15.75">
      <c r="A147" s="883"/>
      <c r="B147" s="49"/>
      <c r="C147" s="511">
        <v>0</v>
      </c>
      <c r="D147" s="884"/>
      <c r="E147" s="530">
        <v>0</v>
      </c>
      <c r="F147" s="422">
        <f t="shared" si="14"/>
        <v>0</v>
      </c>
      <c r="G147" s="522">
        <v>0</v>
      </c>
      <c r="H147" s="522">
        <v>0</v>
      </c>
      <c r="I147" s="522">
        <v>0</v>
      </c>
      <c r="J147" s="522">
        <v>0</v>
      </c>
      <c r="K147" s="522">
        <v>0</v>
      </c>
      <c r="L147" s="522">
        <v>0</v>
      </c>
      <c r="M147" s="531">
        <v>0</v>
      </c>
    </row>
    <row r="148" spans="1:13" ht="15.75">
      <c r="A148" s="883"/>
      <c r="B148" s="49"/>
      <c r="C148" s="511">
        <v>0</v>
      </c>
      <c r="D148" s="884"/>
      <c r="E148" s="530">
        <v>0</v>
      </c>
      <c r="F148" s="422">
        <f t="shared" si="14"/>
        <v>0</v>
      </c>
      <c r="G148" s="522">
        <v>0</v>
      </c>
      <c r="H148" s="522">
        <v>0</v>
      </c>
      <c r="I148" s="522">
        <v>0</v>
      </c>
      <c r="J148" s="522">
        <v>0</v>
      </c>
      <c r="K148" s="522">
        <v>0</v>
      </c>
      <c r="L148" s="522">
        <v>0</v>
      </c>
      <c r="M148" s="531">
        <v>0</v>
      </c>
    </row>
    <row r="149" spans="1:13" ht="15.75">
      <c r="A149" s="883"/>
      <c r="B149" s="49"/>
      <c r="C149" s="511">
        <v>0</v>
      </c>
      <c r="D149" s="884"/>
      <c r="E149" s="530">
        <v>0</v>
      </c>
      <c r="F149" s="422">
        <f t="shared" si="14"/>
        <v>0</v>
      </c>
      <c r="G149" s="522">
        <v>0</v>
      </c>
      <c r="H149" s="522">
        <v>0</v>
      </c>
      <c r="I149" s="522">
        <v>0</v>
      </c>
      <c r="J149" s="522">
        <v>0</v>
      </c>
      <c r="K149" s="522">
        <v>0</v>
      </c>
      <c r="L149" s="522">
        <v>0</v>
      </c>
      <c r="M149" s="531">
        <v>0</v>
      </c>
    </row>
    <row r="150" spans="1:13" ht="15.75">
      <c r="A150" s="883"/>
      <c r="B150" s="49"/>
      <c r="C150" s="511">
        <v>0</v>
      </c>
      <c r="D150" s="884"/>
      <c r="E150" s="530">
        <v>0</v>
      </c>
      <c r="F150" s="422">
        <f t="shared" si="14"/>
        <v>0</v>
      </c>
      <c r="G150" s="522">
        <v>0</v>
      </c>
      <c r="H150" s="522">
        <v>0</v>
      </c>
      <c r="I150" s="522">
        <v>0</v>
      </c>
      <c r="J150" s="522">
        <v>0</v>
      </c>
      <c r="K150" s="522">
        <v>0</v>
      </c>
      <c r="L150" s="522">
        <v>0</v>
      </c>
      <c r="M150" s="531">
        <v>0</v>
      </c>
    </row>
    <row r="151" spans="1:13" ht="32.1" customHeight="1">
      <c r="A151" s="883"/>
      <c r="B151" s="469" t="s">
        <v>507</v>
      </c>
      <c r="C151" s="470" t="s">
        <v>16</v>
      </c>
      <c r="D151" s="884"/>
      <c r="E151" s="470" t="s">
        <v>496</v>
      </c>
      <c r="F151" s="471"/>
      <c r="G151" s="471"/>
      <c r="H151" s="471"/>
      <c r="I151" s="471"/>
      <c r="J151" s="471"/>
      <c r="K151" s="471"/>
      <c r="L151" s="471"/>
      <c r="M151" s="472"/>
    </row>
    <row r="152" spans="1:13" ht="75.95" customHeight="1">
      <c r="A152" s="883"/>
      <c r="B152" s="523" t="s">
        <v>797</v>
      </c>
      <c r="C152" s="511">
        <v>0</v>
      </c>
      <c r="D152" s="884"/>
      <c r="E152" s="530">
        <v>0</v>
      </c>
      <c r="F152" s="473">
        <f>(E152*C152)</f>
        <v>0</v>
      </c>
      <c r="G152" s="522">
        <v>0</v>
      </c>
      <c r="H152" s="522">
        <v>0</v>
      </c>
      <c r="I152" s="522">
        <v>0</v>
      </c>
      <c r="J152" s="522">
        <v>0</v>
      </c>
      <c r="K152" s="522">
        <v>0</v>
      </c>
      <c r="L152" s="522">
        <v>0</v>
      </c>
      <c r="M152" s="531">
        <v>0</v>
      </c>
    </row>
    <row r="153" spans="1:13" ht="64.5" customHeight="1">
      <c r="A153" s="883"/>
      <c r="B153" s="523" t="s">
        <v>742</v>
      </c>
      <c r="C153" s="511">
        <v>0</v>
      </c>
      <c r="D153" s="884"/>
      <c r="E153" s="530">
        <v>0</v>
      </c>
      <c r="F153" s="473">
        <f t="shared" ref="F153:F162" si="15">(E153*C153)</f>
        <v>0</v>
      </c>
      <c r="G153" s="522">
        <v>0</v>
      </c>
      <c r="H153" s="522">
        <v>0</v>
      </c>
      <c r="I153" s="522">
        <v>0</v>
      </c>
      <c r="J153" s="522">
        <v>0</v>
      </c>
      <c r="K153" s="522">
        <v>0</v>
      </c>
      <c r="L153" s="522">
        <v>0</v>
      </c>
      <c r="M153" s="531">
        <v>0</v>
      </c>
    </row>
    <row r="154" spans="1:13" ht="15.75">
      <c r="A154" s="883"/>
      <c r="B154" s="832" t="s">
        <v>508</v>
      </c>
      <c r="C154" s="832"/>
      <c r="D154" s="318" t="s">
        <v>495</v>
      </c>
      <c r="E154" s="530">
        <v>0</v>
      </c>
      <c r="F154" s="473">
        <f>(E154)</f>
        <v>0</v>
      </c>
      <c r="G154" s="522">
        <v>0</v>
      </c>
      <c r="H154" s="522">
        <v>0</v>
      </c>
      <c r="I154" s="522">
        <v>0</v>
      </c>
      <c r="J154" s="522">
        <v>0</v>
      </c>
      <c r="K154" s="522">
        <v>0</v>
      </c>
      <c r="L154" s="522">
        <v>0</v>
      </c>
      <c r="M154" s="531">
        <v>0</v>
      </c>
    </row>
    <row r="155" spans="1:13" ht="15.75">
      <c r="A155" s="883"/>
      <c r="B155" s="424" t="s">
        <v>509</v>
      </c>
      <c r="C155" s="511">
        <v>0</v>
      </c>
      <c r="D155" s="885" t="s">
        <v>128</v>
      </c>
      <c r="E155" s="530">
        <v>0</v>
      </c>
      <c r="F155" s="473">
        <f t="shared" si="15"/>
        <v>0</v>
      </c>
      <c r="G155" s="522">
        <v>0</v>
      </c>
      <c r="H155" s="522">
        <v>0</v>
      </c>
      <c r="I155" s="522">
        <v>0</v>
      </c>
      <c r="J155" s="522">
        <v>0</v>
      </c>
      <c r="K155" s="522">
        <v>0</v>
      </c>
      <c r="L155" s="522">
        <v>0</v>
      </c>
      <c r="M155" s="531">
        <v>0</v>
      </c>
    </row>
    <row r="156" spans="1:13" ht="15.75">
      <c r="A156" s="883"/>
      <c r="B156" s="424" t="s">
        <v>510</v>
      </c>
      <c r="C156" s="511">
        <v>0</v>
      </c>
      <c r="D156" s="885"/>
      <c r="E156" s="530">
        <v>0</v>
      </c>
      <c r="F156" s="473">
        <f t="shared" si="15"/>
        <v>0</v>
      </c>
      <c r="G156" s="522">
        <v>0</v>
      </c>
      <c r="H156" s="522">
        <v>0</v>
      </c>
      <c r="I156" s="522">
        <v>0</v>
      </c>
      <c r="J156" s="522">
        <v>0</v>
      </c>
      <c r="K156" s="522">
        <v>0</v>
      </c>
      <c r="L156" s="522">
        <v>0</v>
      </c>
      <c r="M156" s="531">
        <v>0</v>
      </c>
    </row>
    <row r="157" spans="1:13" ht="15.75">
      <c r="A157" s="883"/>
      <c r="B157" s="424" t="s">
        <v>511</v>
      </c>
      <c r="C157" s="511">
        <v>0</v>
      </c>
      <c r="D157" s="885"/>
      <c r="E157" s="530">
        <v>0</v>
      </c>
      <c r="F157" s="473">
        <f t="shared" si="15"/>
        <v>0</v>
      </c>
      <c r="G157" s="522">
        <v>0</v>
      </c>
      <c r="H157" s="522">
        <v>0</v>
      </c>
      <c r="I157" s="522">
        <v>0</v>
      </c>
      <c r="J157" s="522">
        <v>0</v>
      </c>
      <c r="K157" s="522">
        <v>0</v>
      </c>
      <c r="L157" s="522">
        <v>0</v>
      </c>
      <c r="M157" s="531">
        <v>0</v>
      </c>
    </row>
    <row r="158" spans="1:13" ht="15.75">
      <c r="A158" s="883"/>
      <c r="B158" s="49"/>
      <c r="C158" s="511">
        <v>0</v>
      </c>
      <c r="D158" s="885"/>
      <c r="E158" s="530">
        <v>0</v>
      </c>
      <c r="F158" s="473">
        <f t="shared" si="15"/>
        <v>0</v>
      </c>
      <c r="G158" s="522">
        <v>0</v>
      </c>
      <c r="H158" s="522">
        <v>0</v>
      </c>
      <c r="I158" s="522">
        <v>0</v>
      </c>
      <c r="J158" s="522">
        <v>0</v>
      </c>
      <c r="K158" s="522">
        <v>0</v>
      </c>
      <c r="L158" s="522">
        <v>0</v>
      </c>
      <c r="M158" s="531">
        <v>0</v>
      </c>
    </row>
    <row r="159" spans="1:13" ht="15.75">
      <c r="A159" s="883"/>
      <c r="B159" s="49"/>
      <c r="C159" s="511">
        <v>0</v>
      </c>
      <c r="D159" s="885"/>
      <c r="E159" s="530">
        <v>0</v>
      </c>
      <c r="F159" s="473">
        <f t="shared" si="15"/>
        <v>0</v>
      </c>
      <c r="G159" s="522">
        <v>0</v>
      </c>
      <c r="H159" s="522">
        <v>0</v>
      </c>
      <c r="I159" s="522">
        <v>0</v>
      </c>
      <c r="J159" s="522">
        <v>0</v>
      </c>
      <c r="K159" s="522">
        <v>0</v>
      </c>
      <c r="L159" s="522">
        <v>0</v>
      </c>
      <c r="M159" s="531">
        <v>0</v>
      </c>
    </row>
    <row r="160" spans="1:13" ht="15.75">
      <c r="A160" s="883"/>
      <c r="B160" s="49"/>
      <c r="C160" s="511">
        <v>0</v>
      </c>
      <c r="D160" s="885"/>
      <c r="E160" s="530">
        <v>0</v>
      </c>
      <c r="F160" s="473">
        <f t="shared" si="15"/>
        <v>0</v>
      </c>
      <c r="G160" s="522">
        <v>0</v>
      </c>
      <c r="H160" s="522">
        <v>0</v>
      </c>
      <c r="I160" s="522">
        <v>0</v>
      </c>
      <c r="J160" s="522">
        <v>0</v>
      </c>
      <c r="K160" s="522">
        <v>0</v>
      </c>
      <c r="L160" s="522">
        <v>0</v>
      </c>
      <c r="M160" s="531">
        <v>0</v>
      </c>
    </row>
    <row r="161" spans="1:13" ht="15.75">
      <c r="A161" s="883"/>
      <c r="B161" s="49"/>
      <c r="C161" s="511">
        <v>0</v>
      </c>
      <c r="D161" s="885"/>
      <c r="E161" s="530">
        <v>0</v>
      </c>
      <c r="F161" s="473">
        <f t="shared" si="15"/>
        <v>0</v>
      </c>
      <c r="G161" s="522">
        <v>0</v>
      </c>
      <c r="H161" s="522">
        <v>0</v>
      </c>
      <c r="I161" s="522">
        <v>0</v>
      </c>
      <c r="J161" s="522">
        <v>0</v>
      </c>
      <c r="K161" s="522">
        <v>0</v>
      </c>
      <c r="L161" s="522">
        <v>0</v>
      </c>
      <c r="M161" s="531">
        <v>0</v>
      </c>
    </row>
    <row r="162" spans="1:13" ht="15.75">
      <c r="A162" s="883"/>
      <c r="B162" s="49"/>
      <c r="C162" s="511">
        <v>0</v>
      </c>
      <c r="D162" s="885"/>
      <c r="E162" s="530">
        <v>0</v>
      </c>
      <c r="F162" s="473">
        <f t="shared" si="15"/>
        <v>0</v>
      </c>
      <c r="G162" s="522">
        <v>0</v>
      </c>
      <c r="H162" s="522">
        <v>0</v>
      </c>
      <c r="I162" s="522">
        <v>0</v>
      </c>
      <c r="J162" s="522">
        <v>0</v>
      </c>
      <c r="K162" s="522">
        <v>0</v>
      </c>
      <c r="L162" s="522">
        <v>0</v>
      </c>
      <c r="M162" s="531">
        <v>0</v>
      </c>
    </row>
    <row r="163" spans="1:13" ht="15.75">
      <c r="A163" s="883"/>
      <c r="B163" s="832" t="s">
        <v>822</v>
      </c>
      <c r="C163" s="894"/>
      <c r="D163" s="318" t="s">
        <v>495</v>
      </c>
      <c r="E163" s="530">
        <v>0</v>
      </c>
      <c r="F163" s="473">
        <f>(E163)</f>
        <v>0</v>
      </c>
      <c r="G163" s="522">
        <v>0</v>
      </c>
      <c r="H163" s="522">
        <v>0</v>
      </c>
      <c r="I163" s="522">
        <v>0</v>
      </c>
      <c r="J163" s="522">
        <v>0</v>
      </c>
      <c r="K163" s="522">
        <v>0</v>
      </c>
      <c r="L163" s="522">
        <v>0</v>
      </c>
      <c r="M163" s="531">
        <v>0</v>
      </c>
    </row>
    <row r="164" spans="1:13" ht="15.75">
      <c r="A164" s="883"/>
      <c r="B164" s="832" t="s">
        <v>816</v>
      </c>
      <c r="C164" s="894"/>
      <c r="D164" s="318" t="s">
        <v>495</v>
      </c>
      <c r="E164" s="530">
        <v>0</v>
      </c>
      <c r="F164" s="473">
        <f>(E164)</f>
        <v>0</v>
      </c>
      <c r="G164" s="522">
        <v>0</v>
      </c>
      <c r="H164" s="522">
        <v>0</v>
      </c>
      <c r="I164" s="522">
        <v>0</v>
      </c>
      <c r="J164" s="522">
        <v>0</v>
      </c>
      <c r="K164" s="522">
        <v>0</v>
      </c>
      <c r="L164" s="522">
        <v>0</v>
      </c>
      <c r="M164" s="531">
        <v>0</v>
      </c>
    </row>
    <row r="165" spans="1:13" ht="15.75">
      <c r="A165" s="883"/>
      <c r="B165" s="895" t="s">
        <v>611</v>
      </c>
      <c r="C165" s="821"/>
      <c r="D165" s="821"/>
      <c r="E165" s="822"/>
      <c r="F165" s="474">
        <f>ROUNDDOWN(SUM(F131:F164),0)</f>
        <v>0</v>
      </c>
      <c r="G165" s="426">
        <f t="shared" ref="G165:M165" si="16">ROUNDDOWN(SUM(G131:G164),0)</f>
        <v>0</v>
      </c>
      <c r="H165" s="426">
        <f t="shared" si="16"/>
        <v>0</v>
      </c>
      <c r="I165" s="426">
        <f t="shared" si="16"/>
        <v>0</v>
      </c>
      <c r="J165" s="426">
        <f t="shared" si="16"/>
        <v>0</v>
      </c>
      <c r="K165" s="426">
        <f t="shared" si="16"/>
        <v>0</v>
      </c>
      <c r="L165" s="426">
        <f t="shared" si="16"/>
        <v>0</v>
      </c>
      <c r="M165" s="427">
        <f t="shared" si="16"/>
        <v>0</v>
      </c>
    </row>
    <row r="166" spans="1:13" ht="15.75">
      <c r="A166" s="871"/>
      <c r="B166" s="872"/>
      <c r="C166" s="872"/>
      <c r="D166" s="872"/>
      <c r="E166" s="872"/>
      <c r="F166" s="872"/>
      <c r="G166" s="872"/>
      <c r="H166" s="872"/>
      <c r="I166" s="872"/>
      <c r="J166" s="872"/>
      <c r="K166" s="872"/>
      <c r="L166" s="872"/>
      <c r="M166" s="873"/>
    </row>
    <row r="167" spans="1:13" ht="31.5">
      <c r="A167" s="428" t="s">
        <v>594</v>
      </c>
      <c r="B167" s="874" t="s">
        <v>464</v>
      </c>
      <c r="C167" s="875"/>
      <c r="D167" s="476" t="s">
        <v>128</v>
      </c>
      <c r="E167" s="318" t="s">
        <v>512</v>
      </c>
      <c r="F167" s="417" t="s">
        <v>57</v>
      </c>
      <c r="G167" s="418" t="s">
        <v>461</v>
      </c>
      <c r="H167" s="418" t="s">
        <v>462</v>
      </c>
      <c r="I167" s="419" t="s">
        <v>58</v>
      </c>
      <c r="J167" s="417" t="s">
        <v>59</v>
      </c>
      <c r="K167" s="429" t="s">
        <v>728</v>
      </c>
      <c r="L167" s="429" t="s">
        <v>727</v>
      </c>
      <c r="M167" s="430" t="s">
        <v>636</v>
      </c>
    </row>
    <row r="168" spans="1:13" ht="15.75">
      <c r="A168" s="908"/>
      <c r="B168" s="909" t="s">
        <v>513</v>
      </c>
      <c r="C168" s="909"/>
      <c r="D168" s="477" t="s">
        <v>102</v>
      </c>
      <c r="E168" s="81">
        <v>0</v>
      </c>
      <c r="F168" s="422">
        <f>(E168)</f>
        <v>0</v>
      </c>
      <c r="G168" s="522">
        <v>0</v>
      </c>
      <c r="H168" s="522">
        <v>0</v>
      </c>
      <c r="I168" s="522">
        <v>0</v>
      </c>
      <c r="J168" s="522">
        <v>0</v>
      </c>
      <c r="K168" s="522">
        <v>0</v>
      </c>
      <c r="L168" s="522">
        <v>0</v>
      </c>
      <c r="M168" s="531">
        <v>0</v>
      </c>
    </row>
    <row r="169" spans="1:13" ht="15.75">
      <c r="A169" s="908"/>
      <c r="B169" s="424" t="s">
        <v>514</v>
      </c>
      <c r="C169" s="525">
        <v>0</v>
      </c>
      <c r="D169" s="478" t="s">
        <v>128</v>
      </c>
      <c r="E169" s="81">
        <v>0</v>
      </c>
      <c r="F169" s="422">
        <f>(E169*C169)</f>
        <v>0</v>
      </c>
      <c r="G169" s="522">
        <v>0</v>
      </c>
      <c r="H169" s="522">
        <v>0</v>
      </c>
      <c r="I169" s="522">
        <v>0</v>
      </c>
      <c r="J169" s="522">
        <v>0</v>
      </c>
      <c r="K169" s="522">
        <v>0</v>
      </c>
      <c r="L169" s="522">
        <v>0</v>
      </c>
      <c r="M169" s="531">
        <v>0</v>
      </c>
    </row>
    <row r="170" spans="1:13" ht="15.75">
      <c r="A170" s="908"/>
      <c r="B170" s="819" t="s">
        <v>515</v>
      </c>
      <c r="C170" s="819"/>
      <c r="D170" s="477" t="s">
        <v>102</v>
      </c>
      <c r="E170" s="81">
        <v>0</v>
      </c>
      <c r="F170" s="422">
        <f>(E170)</f>
        <v>0</v>
      </c>
      <c r="G170" s="522">
        <v>0</v>
      </c>
      <c r="H170" s="522">
        <v>0</v>
      </c>
      <c r="I170" s="522">
        <v>0</v>
      </c>
      <c r="J170" s="522">
        <v>0</v>
      </c>
      <c r="K170" s="522">
        <v>0</v>
      </c>
      <c r="L170" s="522">
        <v>0</v>
      </c>
      <c r="M170" s="531">
        <v>0</v>
      </c>
    </row>
    <row r="171" spans="1:13" ht="15.75">
      <c r="A171" s="908"/>
      <c r="B171" s="424" t="s">
        <v>516</v>
      </c>
      <c r="C171" s="525">
        <v>0</v>
      </c>
      <c r="D171" s="478" t="s">
        <v>128</v>
      </c>
      <c r="E171" s="81">
        <v>0</v>
      </c>
      <c r="F171" s="422">
        <f>(E171*C171)</f>
        <v>0</v>
      </c>
      <c r="G171" s="522">
        <v>0</v>
      </c>
      <c r="H171" s="522">
        <v>0</v>
      </c>
      <c r="I171" s="522">
        <v>0</v>
      </c>
      <c r="J171" s="522">
        <v>0</v>
      </c>
      <c r="K171" s="522">
        <v>0</v>
      </c>
      <c r="L171" s="522">
        <v>0</v>
      </c>
      <c r="M171" s="531">
        <v>0</v>
      </c>
    </row>
    <row r="172" spans="1:13" ht="15.75">
      <c r="A172" s="908"/>
      <c r="B172" s="819" t="s">
        <v>519</v>
      </c>
      <c r="C172" s="819"/>
      <c r="D172" s="477" t="s">
        <v>102</v>
      </c>
      <c r="E172" s="81">
        <v>0</v>
      </c>
      <c r="F172" s="422">
        <f>(E172)</f>
        <v>0</v>
      </c>
      <c r="G172" s="522">
        <v>0</v>
      </c>
      <c r="H172" s="522">
        <v>0</v>
      </c>
      <c r="I172" s="522">
        <v>0</v>
      </c>
      <c r="J172" s="522">
        <v>0</v>
      </c>
      <c r="K172" s="522">
        <v>0</v>
      </c>
      <c r="L172" s="522">
        <v>0</v>
      </c>
      <c r="M172" s="531">
        <v>0</v>
      </c>
    </row>
    <row r="173" spans="1:13" ht="15.75">
      <c r="A173" s="908"/>
      <c r="B173" s="424" t="s">
        <v>517</v>
      </c>
      <c r="C173" s="525">
        <v>0</v>
      </c>
      <c r="D173" s="478" t="s">
        <v>128</v>
      </c>
      <c r="E173" s="81">
        <v>0</v>
      </c>
      <c r="F173" s="422">
        <f>(E173*C173)</f>
        <v>0</v>
      </c>
      <c r="G173" s="522">
        <v>0</v>
      </c>
      <c r="H173" s="522">
        <v>0</v>
      </c>
      <c r="I173" s="522">
        <v>0</v>
      </c>
      <c r="J173" s="522">
        <v>0</v>
      </c>
      <c r="K173" s="522">
        <v>0</v>
      </c>
      <c r="L173" s="522">
        <v>0</v>
      </c>
      <c r="M173" s="531">
        <v>0</v>
      </c>
    </row>
    <row r="174" spans="1:13" ht="15.75">
      <c r="A174" s="908"/>
      <c r="B174" s="819" t="s">
        <v>518</v>
      </c>
      <c r="C174" s="819"/>
      <c r="D174" s="477" t="s">
        <v>102</v>
      </c>
      <c r="E174" s="81">
        <v>0</v>
      </c>
      <c r="F174" s="422">
        <f>(E174)</f>
        <v>0</v>
      </c>
      <c r="G174" s="522">
        <v>0</v>
      </c>
      <c r="H174" s="522">
        <v>0</v>
      </c>
      <c r="I174" s="522">
        <v>0</v>
      </c>
      <c r="J174" s="522">
        <v>0</v>
      </c>
      <c r="K174" s="522">
        <v>0</v>
      </c>
      <c r="L174" s="522">
        <v>0</v>
      </c>
      <c r="M174" s="531">
        <v>0</v>
      </c>
    </row>
    <row r="175" spans="1:13" ht="42.95" customHeight="1">
      <c r="A175" s="908"/>
      <c r="B175" s="918" t="s">
        <v>818</v>
      </c>
      <c r="C175" s="919"/>
      <c r="D175" s="477" t="s">
        <v>102</v>
      </c>
      <c r="E175" s="81">
        <v>0</v>
      </c>
      <c r="F175" s="422">
        <f>(E175)</f>
        <v>0</v>
      </c>
      <c r="G175" s="522">
        <v>0</v>
      </c>
      <c r="H175" s="522">
        <v>0</v>
      </c>
      <c r="I175" s="522">
        <v>0</v>
      </c>
      <c r="J175" s="522">
        <v>0</v>
      </c>
      <c r="K175" s="522">
        <v>0</v>
      </c>
      <c r="L175" s="522">
        <v>0</v>
      </c>
      <c r="M175" s="531">
        <v>0</v>
      </c>
    </row>
    <row r="176" spans="1:13" ht="44.45" customHeight="1">
      <c r="A176" s="908"/>
      <c r="B176" s="910" t="s">
        <v>817</v>
      </c>
      <c r="C176" s="911"/>
      <c r="D176" s="477" t="s">
        <v>102</v>
      </c>
      <c r="E176" s="81">
        <v>0</v>
      </c>
      <c r="F176" s="422">
        <f>(E176)</f>
        <v>0</v>
      </c>
      <c r="G176" s="522">
        <v>0</v>
      </c>
      <c r="H176" s="522">
        <v>0</v>
      </c>
      <c r="I176" s="522">
        <v>0</v>
      </c>
      <c r="J176" s="522">
        <v>0</v>
      </c>
      <c r="K176" s="522">
        <v>0</v>
      </c>
      <c r="L176" s="522">
        <v>0</v>
      </c>
      <c r="M176" s="531">
        <v>0</v>
      </c>
    </row>
    <row r="177" spans="1:13" ht="15.75">
      <c r="A177" s="908"/>
      <c r="B177" s="532"/>
      <c r="C177" s="525">
        <v>0</v>
      </c>
      <c r="D177" s="901"/>
      <c r="E177" s="81">
        <v>0</v>
      </c>
      <c r="F177" s="422">
        <f>(E177*C177)</f>
        <v>0</v>
      </c>
      <c r="G177" s="522">
        <v>0</v>
      </c>
      <c r="H177" s="522">
        <v>0</v>
      </c>
      <c r="I177" s="522">
        <v>0</v>
      </c>
      <c r="J177" s="522">
        <v>0</v>
      </c>
      <c r="K177" s="522">
        <v>0</v>
      </c>
      <c r="L177" s="522">
        <v>0</v>
      </c>
      <c r="M177" s="531">
        <v>0</v>
      </c>
    </row>
    <row r="178" spans="1:13" ht="15.75">
      <c r="A178" s="908"/>
      <c r="B178" s="49"/>
      <c r="C178" s="525">
        <v>0</v>
      </c>
      <c r="D178" s="902"/>
      <c r="E178" s="81">
        <v>0</v>
      </c>
      <c r="F178" s="422">
        <f>(E178*C178)</f>
        <v>0</v>
      </c>
      <c r="G178" s="522">
        <v>0</v>
      </c>
      <c r="H178" s="522">
        <v>0</v>
      </c>
      <c r="I178" s="522">
        <v>0</v>
      </c>
      <c r="J178" s="522">
        <v>0</v>
      </c>
      <c r="K178" s="522">
        <v>0</v>
      </c>
      <c r="L178" s="522">
        <v>0</v>
      </c>
      <c r="M178" s="531">
        <v>0</v>
      </c>
    </row>
    <row r="179" spans="1:13" ht="15.75">
      <c r="A179" s="908"/>
      <c r="B179" s="827" t="s">
        <v>622</v>
      </c>
      <c r="C179" s="827"/>
      <c r="D179" s="827"/>
      <c r="E179" s="827"/>
      <c r="F179" s="425">
        <f>ROUNDDOWN(SUM(F168:F178),0)</f>
        <v>0</v>
      </c>
      <c r="G179" s="426">
        <f t="shared" ref="G179:M179" si="17">ROUNDDOWN(SUM(G168:G178),0)</f>
        <v>0</v>
      </c>
      <c r="H179" s="426">
        <f t="shared" si="17"/>
        <v>0</v>
      </c>
      <c r="I179" s="426">
        <f t="shared" si="17"/>
        <v>0</v>
      </c>
      <c r="J179" s="426">
        <f t="shared" si="17"/>
        <v>0</v>
      </c>
      <c r="K179" s="426">
        <f t="shared" si="17"/>
        <v>0</v>
      </c>
      <c r="L179" s="426">
        <f t="shared" si="17"/>
        <v>0</v>
      </c>
      <c r="M179" s="427">
        <f t="shared" si="17"/>
        <v>0</v>
      </c>
    </row>
    <row r="180" spans="1:13" ht="15.75">
      <c r="A180" s="842"/>
      <c r="B180" s="841"/>
      <c r="C180" s="841"/>
      <c r="D180" s="841"/>
      <c r="E180" s="841"/>
      <c r="F180" s="841"/>
      <c r="G180" s="841"/>
      <c r="H180" s="841"/>
      <c r="I180" s="841"/>
      <c r="J180" s="841"/>
      <c r="K180" s="841"/>
      <c r="L180" s="841"/>
      <c r="M180" s="841"/>
    </row>
    <row r="181" spans="1:13" ht="31.5">
      <c r="A181" s="428" t="s">
        <v>593</v>
      </c>
      <c r="B181" s="475" t="s">
        <v>465</v>
      </c>
      <c r="C181" s="479" t="s">
        <v>16</v>
      </c>
      <c r="D181" s="480" t="s">
        <v>56</v>
      </c>
      <c r="E181" s="481" t="s">
        <v>105</v>
      </c>
      <c r="F181" s="417" t="s">
        <v>57</v>
      </c>
      <c r="G181" s="418" t="s">
        <v>461</v>
      </c>
      <c r="H181" s="418" t="s">
        <v>462</v>
      </c>
      <c r="I181" s="419" t="s">
        <v>58</v>
      </c>
      <c r="J181" s="417" t="s">
        <v>59</v>
      </c>
      <c r="K181" s="429" t="s">
        <v>728</v>
      </c>
      <c r="L181" s="429" t="s">
        <v>727</v>
      </c>
      <c r="M181" s="430" t="s">
        <v>636</v>
      </c>
    </row>
    <row r="182" spans="1:13" ht="15.75">
      <c r="A182" s="903"/>
      <c r="B182" s="482" t="s">
        <v>821</v>
      </c>
      <c r="C182" s="483" t="str">
        <f>('3 KALKULATION Zusammenfassung'!B15)</f>
        <v>0</v>
      </c>
      <c r="D182" s="904" t="s">
        <v>128</v>
      </c>
      <c r="E182" s="81">
        <v>0</v>
      </c>
      <c r="F182" s="422">
        <f>(E182*C182)</f>
        <v>0</v>
      </c>
      <c r="G182" s="522">
        <v>0</v>
      </c>
      <c r="H182" s="522">
        <v>0</v>
      </c>
      <c r="I182" s="522">
        <v>0</v>
      </c>
      <c r="J182" s="522">
        <v>0</v>
      </c>
      <c r="K182" s="522">
        <v>0</v>
      </c>
      <c r="L182" s="522">
        <v>0</v>
      </c>
      <c r="M182" s="531">
        <v>0</v>
      </c>
    </row>
    <row r="183" spans="1:13" ht="15.75">
      <c r="A183" s="903"/>
      <c r="B183" s="556" t="s">
        <v>520</v>
      </c>
      <c r="C183" s="173">
        <v>0</v>
      </c>
      <c r="D183" s="904"/>
      <c r="E183" s="81">
        <v>0</v>
      </c>
      <c r="F183" s="422">
        <f t="shared" ref="F183:F188" si="18">(E183*C183)</f>
        <v>0</v>
      </c>
      <c r="G183" s="522">
        <v>0</v>
      </c>
      <c r="H183" s="522">
        <v>0</v>
      </c>
      <c r="I183" s="522">
        <v>0</v>
      </c>
      <c r="J183" s="522">
        <v>0</v>
      </c>
      <c r="K183" s="522">
        <v>0</v>
      </c>
      <c r="L183" s="522">
        <v>0</v>
      </c>
      <c r="M183" s="531">
        <v>0</v>
      </c>
    </row>
    <row r="184" spans="1:13" ht="15.75">
      <c r="A184" s="903"/>
      <c r="B184" s="532"/>
      <c r="C184" s="173">
        <v>0</v>
      </c>
      <c r="D184" s="904"/>
      <c r="E184" s="81">
        <v>0</v>
      </c>
      <c r="F184" s="422">
        <f t="shared" si="18"/>
        <v>0</v>
      </c>
      <c r="G184" s="522">
        <v>0</v>
      </c>
      <c r="H184" s="522">
        <v>0</v>
      </c>
      <c r="I184" s="522">
        <v>0</v>
      </c>
      <c r="J184" s="522">
        <v>0</v>
      </c>
      <c r="K184" s="522">
        <v>0</v>
      </c>
      <c r="L184" s="522">
        <v>0</v>
      </c>
      <c r="M184" s="531">
        <v>0</v>
      </c>
    </row>
    <row r="185" spans="1:13" ht="15.75">
      <c r="A185" s="903"/>
      <c r="B185" s="532"/>
      <c r="C185" s="173">
        <v>0</v>
      </c>
      <c r="D185" s="904"/>
      <c r="E185" s="81">
        <v>0</v>
      </c>
      <c r="F185" s="422">
        <f t="shared" si="18"/>
        <v>0</v>
      </c>
      <c r="G185" s="522">
        <v>0</v>
      </c>
      <c r="H185" s="522">
        <v>0</v>
      </c>
      <c r="I185" s="522">
        <v>0</v>
      </c>
      <c r="J185" s="522">
        <v>0</v>
      </c>
      <c r="K185" s="522">
        <v>0</v>
      </c>
      <c r="L185" s="522">
        <v>0</v>
      </c>
      <c r="M185" s="531">
        <v>0</v>
      </c>
    </row>
    <row r="186" spans="1:13" ht="15.75">
      <c r="A186" s="903"/>
      <c r="B186" s="49"/>
      <c r="C186" s="173">
        <v>0</v>
      </c>
      <c r="D186" s="904"/>
      <c r="E186" s="81">
        <v>0</v>
      </c>
      <c r="F186" s="422">
        <f t="shared" si="18"/>
        <v>0</v>
      </c>
      <c r="G186" s="522">
        <v>0</v>
      </c>
      <c r="H186" s="522">
        <v>0</v>
      </c>
      <c r="I186" s="522">
        <v>0</v>
      </c>
      <c r="J186" s="522">
        <v>0</v>
      </c>
      <c r="K186" s="522">
        <v>0</v>
      </c>
      <c r="L186" s="522">
        <v>0</v>
      </c>
      <c r="M186" s="531">
        <v>0</v>
      </c>
    </row>
    <row r="187" spans="1:13" ht="15.75">
      <c r="A187" s="903"/>
      <c r="B187" s="49"/>
      <c r="C187" s="173">
        <v>0</v>
      </c>
      <c r="D187" s="904"/>
      <c r="E187" s="81">
        <v>0</v>
      </c>
      <c r="F187" s="422">
        <f t="shared" si="18"/>
        <v>0</v>
      </c>
      <c r="G187" s="522">
        <v>0</v>
      </c>
      <c r="H187" s="522">
        <v>0</v>
      </c>
      <c r="I187" s="522">
        <v>0</v>
      </c>
      <c r="J187" s="522">
        <v>0</v>
      </c>
      <c r="K187" s="522">
        <v>0</v>
      </c>
      <c r="L187" s="522">
        <v>0</v>
      </c>
      <c r="M187" s="531">
        <v>0</v>
      </c>
    </row>
    <row r="188" spans="1:13" ht="15.75">
      <c r="A188" s="903"/>
      <c r="B188" s="49"/>
      <c r="C188" s="173">
        <v>0</v>
      </c>
      <c r="D188" s="904"/>
      <c r="E188" s="81">
        <v>0</v>
      </c>
      <c r="F188" s="422">
        <f t="shared" si="18"/>
        <v>0</v>
      </c>
      <c r="G188" s="522">
        <v>0</v>
      </c>
      <c r="H188" s="522">
        <v>0</v>
      </c>
      <c r="I188" s="522">
        <v>0</v>
      </c>
      <c r="J188" s="522">
        <v>0</v>
      </c>
      <c r="K188" s="522">
        <v>0</v>
      </c>
      <c r="L188" s="522">
        <v>0</v>
      </c>
      <c r="M188" s="531">
        <v>0</v>
      </c>
    </row>
    <row r="189" spans="1:13" ht="31.5">
      <c r="A189" s="903"/>
      <c r="B189" s="484" t="s">
        <v>521</v>
      </c>
      <c r="C189" s="485" t="s">
        <v>64</v>
      </c>
      <c r="D189" s="485" t="s">
        <v>522</v>
      </c>
      <c r="E189" s="417" t="s">
        <v>523</v>
      </c>
      <c r="F189" s="417" t="s">
        <v>57</v>
      </c>
      <c r="G189" s="905"/>
      <c r="H189" s="906"/>
      <c r="I189" s="906"/>
      <c r="J189" s="906"/>
      <c r="K189" s="906"/>
      <c r="L189" s="906"/>
      <c r="M189" s="907"/>
    </row>
    <row r="190" spans="1:13" ht="15.75">
      <c r="A190" s="903"/>
      <c r="B190" s="424" t="s">
        <v>524</v>
      </c>
      <c r="C190" s="173">
        <v>0</v>
      </c>
      <c r="D190" s="173">
        <v>0</v>
      </c>
      <c r="E190" s="81">
        <v>0</v>
      </c>
      <c r="F190" s="422">
        <f>(E190*D190*C190)</f>
        <v>0</v>
      </c>
      <c r="G190" s="522">
        <v>0</v>
      </c>
      <c r="H190" s="522">
        <v>0</v>
      </c>
      <c r="I190" s="522">
        <v>0</v>
      </c>
      <c r="J190" s="522">
        <v>0</v>
      </c>
      <c r="K190" s="522">
        <v>0</v>
      </c>
      <c r="L190" s="522">
        <v>0</v>
      </c>
      <c r="M190" s="531">
        <v>0</v>
      </c>
    </row>
    <row r="191" spans="1:13" ht="15.75">
      <c r="A191" s="903"/>
      <c r="B191" s="424" t="s">
        <v>525</v>
      </c>
      <c r="C191" s="173">
        <v>0</v>
      </c>
      <c r="D191" s="173">
        <v>0</v>
      </c>
      <c r="E191" s="81">
        <v>0</v>
      </c>
      <c r="F191" s="422">
        <f t="shared" ref="F191:F200" si="19">(E191*D191*C191)</f>
        <v>0</v>
      </c>
      <c r="G191" s="522">
        <v>0</v>
      </c>
      <c r="H191" s="522">
        <v>0</v>
      </c>
      <c r="I191" s="522">
        <v>0</v>
      </c>
      <c r="J191" s="522">
        <v>0</v>
      </c>
      <c r="K191" s="522">
        <v>0</v>
      </c>
      <c r="L191" s="522">
        <v>0</v>
      </c>
      <c r="M191" s="531">
        <v>0</v>
      </c>
    </row>
    <row r="192" spans="1:13" ht="15.75">
      <c r="A192" s="903"/>
      <c r="B192" s="424" t="s">
        <v>609</v>
      </c>
      <c r="C192" s="173">
        <v>0</v>
      </c>
      <c r="D192" s="173">
        <v>0</v>
      </c>
      <c r="E192" s="81">
        <v>0</v>
      </c>
      <c r="F192" s="422">
        <f t="shared" si="19"/>
        <v>0</v>
      </c>
      <c r="G192" s="522">
        <v>0</v>
      </c>
      <c r="H192" s="522">
        <v>0</v>
      </c>
      <c r="I192" s="522">
        <v>0</v>
      </c>
      <c r="J192" s="522">
        <v>0</v>
      </c>
      <c r="K192" s="522">
        <v>0</v>
      </c>
      <c r="L192" s="522">
        <v>0</v>
      </c>
      <c r="M192" s="531">
        <v>0</v>
      </c>
    </row>
    <row r="193" spans="1:13" ht="15.75">
      <c r="A193" s="903"/>
      <c r="B193" s="424" t="s">
        <v>526</v>
      </c>
      <c r="C193" s="173">
        <v>0</v>
      </c>
      <c r="D193" s="173">
        <v>0</v>
      </c>
      <c r="E193" s="81">
        <v>0</v>
      </c>
      <c r="F193" s="422">
        <f t="shared" si="19"/>
        <v>0</v>
      </c>
      <c r="G193" s="522">
        <v>0</v>
      </c>
      <c r="H193" s="522">
        <v>0</v>
      </c>
      <c r="I193" s="522">
        <v>0</v>
      </c>
      <c r="J193" s="522">
        <v>0</v>
      </c>
      <c r="K193" s="522">
        <v>0</v>
      </c>
      <c r="L193" s="522">
        <v>0</v>
      </c>
      <c r="M193" s="531">
        <v>0</v>
      </c>
    </row>
    <row r="194" spans="1:13" ht="15.75">
      <c r="A194" s="903"/>
      <c r="B194" s="424" t="s">
        <v>527</v>
      </c>
      <c r="C194" s="173">
        <v>0</v>
      </c>
      <c r="D194" s="173">
        <v>0</v>
      </c>
      <c r="E194" s="81">
        <v>0</v>
      </c>
      <c r="F194" s="422">
        <f t="shared" si="19"/>
        <v>0</v>
      </c>
      <c r="G194" s="522">
        <v>0</v>
      </c>
      <c r="H194" s="522">
        <v>0</v>
      </c>
      <c r="I194" s="522">
        <v>0</v>
      </c>
      <c r="J194" s="522">
        <v>0</v>
      </c>
      <c r="K194" s="522">
        <v>0</v>
      </c>
      <c r="L194" s="522">
        <v>0</v>
      </c>
      <c r="M194" s="531">
        <v>0</v>
      </c>
    </row>
    <row r="195" spans="1:13" ht="15.75">
      <c r="A195" s="903"/>
      <c r="B195" s="424" t="s">
        <v>731</v>
      </c>
      <c r="C195" s="173">
        <v>0</v>
      </c>
      <c r="D195" s="173">
        <v>0</v>
      </c>
      <c r="E195" s="81">
        <v>0</v>
      </c>
      <c r="F195" s="422">
        <f t="shared" si="19"/>
        <v>0</v>
      </c>
      <c r="G195" s="522">
        <v>0</v>
      </c>
      <c r="H195" s="522">
        <v>0</v>
      </c>
      <c r="I195" s="522">
        <v>0</v>
      </c>
      <c r="J195" s="522">
        <v>0</v>
      </c>
      <c r="K195" s="522">
        <v>0</v>
      </c>
      <c r="L195" s="522">
        <v>0</v>
      </c>
      <c r="M195" s="531">
        <v>0</v>
      </c>
    </row>
    <row r="196" spans="1:13" ht="15.75">
      <c r="A196" s="903"/>
      <c r="B196" s="599"/>
      <c r="C196" s="173">
        <v>0</v>
      </c>
      <c r="D196" s="173">
        <v>0</v>
      </c>
      <c r="E196" s="81">
        <v>0</v>
      </c>
      <c r="F196" s="422">
        <f t="shared" si="19"/>
        <v>0</v>
      </c>
      <c r="G196" s="522">
        <v>0</v>
      </c>
      <c r="H196" s="522">
        <v>0</v>
      </c>
      <c r="I196" s="522">
        <v>0</v>
      </c>
      <c r="J196" s="522">
        <v>0</v>
      </c>
      <c r="K196" s="522">
        <v>0</v>
      </c>
      <c r="L196" s="522">
        <v>0</v>
      </c>
      <c r="M196" s="531">
        <v>0</v>
      </c>
    </row>
    <row r="197" spans="1:13" ht="15.75">
      <c r="A197" s="903"/>
      <c r="B197" s="599"/>
      <c r="C197" s="173">
        <v>0</v>
      </c>
      <c r="D197" s="173">
        <v>0</v>
      </c>
      <c r="E197" s="81">
        <v>0</v>
      </c>
      <c r="F197" s="422">
        <f t="shared" si="19"/>
        <v>0</v>
      </c>
      <c r="G197" s="522">
        <v>0</v>
      </c>
      <c r="H197" s="522">
        <v>0</v>
      </c>
      <c r="I197" s="522">
        <v>0</v>
      </c>
      <c r="J197" s="522">
        <v>0</v>
      </c>
      <c r="K197" s="522">
        <v>0</v>
      </c>
      <c r="L197" s="522">
        <v>0</v>
      </c>
      <c r="M197" s="531">
        <v>0</v>
      </c>
    </row>
    <row r="198" spans="1:13" ht="15.75">
      <c r="A198" s="903"/>
      <c r="B198" s="599"/>
      <c r="C198" s="173">
        <v>0</v>
      </c>
      <c r="D198" s="173">
        <v>0</v>
      </c>
      <c r="E198" s="81">
        <v>0</v>
      </c>
      <c r="F198" s="422">
        <f t="shared" si="19"/>
        <v>0</v>
      </c>
      <c r="G198" s="522">
        <v>0</v>
      </c>
      <c r="H198" s="522">
        <v>0</v>
      </c>
      <c r="I198" s="522">
        <v>0</v>
      </c>
      <c r="J198" s="522">
        <v>0</v>
      </c>
      <c r="K198" s="522">
        <v>0</v>
      </c>
      <c r="L198" s="522">
        <v>0</v>
      </c>
      <c r="M198" s="531">
        <v>0</v>
      </c>
    </row>
    <row r="199" spans="1:13" ht="15.75">
      <c r="A199" s="903"/>
      <c r="B199" s="533"/>
      <c r="C199" s="173">
        <v>0</v>
      </c>
      <c r="D199" s="173">
        <v>0</v>
      </c>
      <c r="E199" s="81">
        <v>0</v>
      </c>
      <c r="F199" s="422">
        <f t="shared" si="19"/>
        <v>0</v>
      </c>
      <c r="G199" s="522">
        <v>0</v>
      </c>
      <c r="H199" s="522">
        <v>0</v>
      </c>
      <c r="I199" s="522">
        <v>0</v>
      </c>
      <c r="J199" s="522">
        <v>0</v>
      </c>
      <c r="K199" s="522">
        <v>0</v>
      </c>
      <c r="L199" s="522">
        <v>0</v>
      </c>
      <c r="M199" s="531">
        <v>0</v>
      </c>
    </row>
    <row r="200" spans="1:13" ht="48.6" customHeight="1">
      <c r="A200" s="903"/>
      <c r="B200" s="534" t="s">
        <v>819</v>
      </c>
      <c r="C200" s="173">
        <v>0</v>
      </c>
      <c r="D200" s="173">
        <v>0</v>
      </c>
      <c r="E200" s="81">
        <v>0</v>
      </c>
      <c r="F200" s="422">
        <f t="shared" si="19"/>
        <v>0</v>
      </c>
      <c r="G200" s="522">
        <v>0</v>
      </c>
      <c r="H200" s="522">
        <v>0</v>
      </c>
      <c r="I200" s="522">
        <v>0</v>
      </c>
      <c r="J200" s="522">
        <v>0</v>
      </c>
      <c r="K200" s="522">
        <v>0</v>
      </c>
      <c r="L200" s="522">
        <v>0</v>
      </c>
      <c r="M200" s="531">
        <v>0</v>
      </c>
    </row>
    <row r="201" spans="1:13" ht="15.75">
      <c r="A201" s="903"/>
      <c r="B201" s="819" t="s">
        <v>528</v>
      </c>
      <c r="C201" s="819"/>
      <c r="D201" s="173">
        <v>0</v>
      </c>
      <c r="E201" s="81">
        <v>0</v>
      </c>
      <c r="F201" s="422">
        <f>(E201*D201)</f>
        <v>0</v>
      </c>
      <c r="G201" s="522">
        <v>0</v>
      </c>
      <c r="H201" s="522">
        <v>0</v>
      </c>
      <c r="I201" s="522">
        <v>0</v>
      </c>
      <c r="J201" s="522">
        <v>0</v>
      </c>
      <c r="K201" s="522">
        <v>0</v>
      </c>
      <c r="L201" s="522">
        <v>0</v>
      </c>
      <c r="M201" s="531">
        <v>0</v>
      </c>
    </row>
    <row r="202" spans="1:13" ht="15.75">
      <c r="A202" s="903"/>
      <c r="B202" s="819" t="s">
        <v>501</v>
      </c>
      <c r="C202" s="819"/>
      <c r="D202" s="173">
        <v>0</v>
      </c>
      <c r="E202" s="81">
        <v>0</v>
      </c>
      <c r="F202" s="422">
        <f>(E202*D202)</f>
        <v>0</v>
      </c>
      <c r="G202" s="522">
        <v>0</v>
      </c>
      <c r="H202" s="522">
        <v>0</v>
      </c>
      <c r="I202" s="522">
        <v>0</v>
      </c>
      <c r="J202" s="522">
        <v>0</v>
      </c>
      <c r="K202" s="522">
        <v>0</v>
      </c>
      <c r="L202" s="522">
        <v>0</v>
      </c>
      <c r="M202" s="531">
        <v>0</v>
      </c>
    </row>
    <row r="203" spans="1:13" ht="15.75">
      <c r="A203" s="903"/>
      <c r="B203" s="896"/>
      <c r="C203" s="896"/>
      <c r="D203" s="173">
        <v>0</v>
      </c>
      <c r="E203" s="81">
        <v>0</v>
      </c>
      <c r="F203" s="422">
        <f t="shared" ref="F203:F205" si="20">(E203*D203)</f>
        <v>0</v>
      </c>
      <c r="G203" s="522">
        <v>0</v>
      </c>
      <c r="H203" s="522">
        <v>0</v>
      </c>
      <c r="I203" s="522">
        <v>0</v>
      </c>
      <c r="J203" s="522">
        <v>0</v>
      </c>
      <c r="K203" s="522">
        <v>0</v>
      </c>
      <c r="L203" s="522">
        <v>0</v>
      </c>
      <c r="M203" s="531">
        <v>0</v>
      </c>
    </row>
    <row r="204" spans="1:13" ht="15.75">
      <c r="A204" s="903"/>
      <c r="B204" s="896"/>
      <c r="C204" s="896"/>
      <c r="D204" s="173">
        <v>0</v>
      </c>
      <c r="E204" s="81">
        <v>0</v>
      </c>
      <c r="F204" s="422">
        <f t="shared" si="20"/>
        <v>0</v>
      </c>
      <c r="G204" s="522">
        <v>0</v>
      </c>
      <c r="H204" s="522">
        <v>0</v>
      </c>
      <c r="I204" s="522">
        <v>0</v>
      </c>
      <c r="J204" s="522">
        <v>0</v>
      </c>
      <c r="K204" s="522">
        <v>0</v>
      </c>
      <c r="L204" s="522">
        <v>0</v>
      </c>
      <c r="M204" s="531">
        <v>0</v>
      </c>
    </row>
    <row r="205" spans="1:13" ht="15.75">
      <c r="A205" s="903"/>
      <c r="B205" s="896"/>
      <c r="C205" s="896"/>
      <c r="D205" s="173">
        <v>0</v>
      </c>
      <c r="E205" s="81">
        <v>0</v>
      </c>
      <c r="F205" s="422">
        <f t="shared" si="20"/>
        <v>0</v>
      </c>
      <c r="G205" s="522">
        <v>0</v>
      </c>
      <c r="H205" s="522">
        <v>0</v>
      </c>
      <c r="I205" s="522">
        <v>0</v>
      </c>
      <c r="J205" s="522">
        <v>0</v>
      </c>
      <c r="K205" s="522">
        <v>0</v>
      </c>
      <c r="L205" s="522">
        <v>0</v>
      </c>
      <c r="M205" s="531">
        <v>0</v>
      </c>
    </row>
    <row r="206" spans="1:13" ht="15.75">
      <c r="A206" s="903"/>
      <c r="B206" s="895" t="s">
        <v>612</v>
      </c>
      <c r="C206" s="821"/>
      <c r="D206" s="821"/>
      <c r="E206" s="822"/>
      <c r="F206" s="425">
        <f>ROUNDDOWN(SUM(F182:F205),0)</f>
        <v>0</v>
      </c>
      <c r="G206" s="426">
        <f t="shared" ref="G206:M206" si="21">ROUNDDOWN(SUM(G182:G205),0)</f>
        <v>0</v>
      </c>
      <c r="H206" s="426">
        <f t="shared" si="21"/>
        <v>0</v>
      </c>
      <c r="I206" s="426">
        <f t="shared" si="21"/>
        <v>0</v>
      </c>
      <c r="J206" s="426">
        <f t="shared" si="21"/>
        <v>0</v>
      </c>
      <c r="K206" s="426">
        <f t="shared" si="21"/>
        <v>0</v>
      </c>
      <c r="L206" s="426">
        <f t="shared" si="21"/>
        <v>0</v>
      </c>
      <c r="M206" s="427">
        <f t="shared" si="21"/>
        <v>0</v>
      </c>
    </row>
    <row r="207" spans="1:13" ht="15.75">
      <c r="A207" s="842"/>
      <c r="B207" s="841"/>
      <c r="C207" s="841"/>
      <c r="D207" s="841"/>
      <c r="E207" s="841"/>
      <c r="F207" s="841"/>
      <c r="G207" s="841"/>
      <c r="H207" s="841"/>
      <c r="I207" s="841"/>
      <c r="J207" s="841"/>
      <c r="K207" s="841"/>
      <c r="L207" s="841"/>
      <c r="M207" s="841"/>
    </row>
    <row r="208" spans="1:13" ht="31.5">
      <c r="A208" s="428" t="s">
        <v>592</v>
      </c>
      <c r="B208" s="475" t="s">
        <v>623</v>
      </c>
      <c r="C208" s="486" t="s">
        <v>64</v>
      </c>
      <c r="D208" s="487" t="s">
        <v>485</v>
      </c>
      <c r="E208" s="465" t="s">
        <v>102</v>
      </c>
      <c r="F208" s="417" t="s">
        <v>57</v>
      </c>
      <c r="G208" s="418" t="s">
        <v>461</v>
      </c>
      <c r="H208" s="418" t="s">
        <v>462</v>
      </c>
      <c r="I208" s="419" t="s">
        <v>58</v>
      </c>
      <c r="J208" s="417" t="s">
        <v>59</v>
      </c>
      <c r="K208" s="429" t="s">
        <v>728</v>
      </c>
      <c r="L208" s="429" t="s">
        <v>727</v>
      </c>
      <c r="M208" s="430" t="s">
        <v>636</v>
      </c>
    </row>
    <row r="209" spans="1:13" ht="15.75">
      <c r="A209" s="848"/>
      <c r="B209" s="488" t="s">
        <v>820</v>
      </c>
      <c r="C209" s="538">
        <v>0</v>
      </c>
      <c r="D209" s="539">
        <v>0</v>
      </c>
      <c r="E209" s="539">
        <v>0</v>
      </c>
      <c r="F209" s="422">
        <f>E209+(D209*C209)</f>
        <v>0</v>
      </c>
      <c r="G209" s="522">
        <v>0</v>
      </c>
      <c r="H209" s="522">
        <v>0</v>
      </c>
      <c r="I209" s="522">
        <v>0</v>
      </c>
      <c r="J209" s="522">
        <v>0</v>
      </c>
      <c r="K209" s="522">
        <v>0</v>
      </c>
      <c r="L209" s="522">
        <v>0</v>
      </c>
      <c r="M209" s="531">
        <v>0</v>
      </c>
    </row>
    <row r="210" spans="1:13" ht="15.75">
      <c r="A210" s="848"/>
      <c r="B210" s="488" t="s">
        <v>529</v>
      </c>
      <c r="C210" s="538">
        <v>0</v>
      </c>
      <c r="D210" s="539">
        <v>0</v>
      </c>
      <c r="E210" s="539">
        <v>0</v>
      </c>
      <c r="F210" s="422">
        <f t="shared" ref="F210:F230" si="22">E210+(D210*C210)</f>
        <v>0</v>
      </c>
      <c r="G210" s="522">
        <v>0</v>
      </c>
      <c r="H210" s="522">
        <v>0</v>
      </c>
      <c r="I210" s="522">
        <v>0</v>
      </c>
      <c r="J210" s="522">
        <v>0</v>
      </c>
      <c r="K210" s="522">
        <v>0</v>
      </c>
      <c r="L210" s="522">
        <v>0</v>
      </c>
      <c r="M210" s="531">
        <v>0</v>
      </c>
    </row>
    <row r="211" spans="1:13" ht="32.1" customHeight="1">
      <c r="A211" s="848"/>
      <c r="B211" s="536" t="s">
        <v>801</v>
      </c>
      <c r="C211" s="538">
        <v>0</v>
      </c>
      <c r="D211" s="539">
        <v>0</v>
      </c>
      <c r="E211" s="539">
        <v>0</v>
      </c>
      <c r="F211" s="422">
        <f t="shared" si="22"/>
        <v>0</v>
      </c>
      <c r="G211" s="522">
        <v>0</v>
      </c>
      <c r="H211" s="522">
        <v>0</v>
      </c>
      <c r="I211" s="522">
        <v>0</v>
      </c>
      <c r="J211" s="522">
        <v>0</v>
      </c>
      <c r="K211" s="522">
        <v>0</v>
      </c>
      <c r="L211" s="522">
        <v>0</v>
      </c>
      <c r="M211" s="531">
        <v>0</v>
      </c>
    </row>
    <row r="212" spans="1:13" ht="65.45" customHeight="1">
      <c r="A212" s="848"/>
      <c r="B212" s="489" t="s">
        <v>732</v>
      </c>
      <c r="C212" s="538">
        <v>0</v>
      </c>
      <c r="D212" s="539">
        <v>0</v>
      </c>
      <c r="E212" s="539">
        <v>0</v>
      </c>
      <c r="F212" s="422">
        <f t="shared" si="22"/>
        <v>0</v>
      </c>
      <c r="G212" s="522">
        <v>0</v>
      </c>
      <c r="H212" s="522">
        <v>0</v>
      </c>
      <c r="I212" s="522">
        <v>0</v>
      </c>
      <c r="J212" s="522">
        <v>0</v>
      </c>
      <c r="K212" s="522">
        <v>0</v>
      </c>
      <c r="L212" s="522">
        <v>0</v>
      </c>
      <c r="M212" s="531">
        <v>0</v>
      </c>
    </row>
    <row r="213" spans="1:13" ht="15.75">
      <c r="A213" s="848"/>
      <c r="B213" s="488" t="s">
        <v>530</v>
      </c>
      <c r="C213" s="538">
        <v>0</v>
      </c>
      <c r="D213" s="539">
        <v>0</v>
      </c>
      <c r="E213" s="539">
        <v>0</v>
      </c>
      <c r="F213" s="422">
        <f t="shared" si="22"/>
        <v>0</v>
      </c>
      <c r="G213" s="522">
        <v>0</v>
      </c>
      <c r="H213" s="522">
        <v>0</v>
      </c>
      <c r="I213" s="522">
        <v>0</v>
      </c>
      <c r="J213" s="522">
        <v>0</v>
      </c>
      <c r="K213" s="522">
        <v>0</v>
      </c>
      <c r="L213" s="522">
        <v>0</v>
      </c>
      <c r="M213" s="531">
        <v>0</v>
      </c>
    </row>
    <row r="214" spans="1:13" ht="15.75">
      <c r="A214" s="848"/>
      <c r="B214" s="488" t="s">
        <v>531</v>
      </c>
      <c r="C214" s="538">
        <v>0</v>
      </c>
      <c r="D214" s="539">
        <v>0</v>
      </c>
      <c r="E214" s="539">
        <v>0</v>
      </c>
      <c r="F214" s="422">
        <f t="shared" si="22"/>
        <v>0</v>
      </c>
      <c r="G214" s="522">
        <v>0</v>
      </c>
      <c r="H214" s="522">
        <v>0</v>
      </c>
      <c r="I214" s="522">
        <v>0</v>
      </c>
      <c r="J214" s="522">
        <v>0</v>
      </c>
      <c r="K214" s="522">
        <v>0</v>
      </c>
      <c r="L214" s="522">
        <v>0</v>
      </c>
      <c r="M214" s="531">
        <v>0</v>
      </c>
    </row>
    <row r="215" spans="1:13" ht="15.75">
      <c r="A215" s="848"/>
      <c r="B215" s="488" t="s">
        <v>501</v>
      </c>
      <c r="C215" s="538">
        <v>0</v>
      </c>
      <c r="D215" s="539">
        <v>0</v>
      </c>
      <c r="E215" s="539">
        <v>0</v>
      </c>
      <c r="F215" s="422">
        <f t="shared" si="22"/>
        <v>0</v>
      </c>
      <c r="G215" s="522">
        <v>0</v>
      </c>
      <c r="H215" s="522">
        <v>0</v>
      </c>
      <c r="I215" s="522">
        <v>0</v>
      </c>
      <c r="J215" s="522">
        <v>0</v>
      </c>
      <c r="K215" s="522">
        <v>0</v>
      </c>
      <c r="L215" s="522">
        <v>0</v>
      </c>
      <c r="M215" s="531">
        <v>0</v>
      </c>
    </row>
    <row r="216" spans="1:13" ht="15.75">
      <c r="A216" s="848"/>
      <c r="B216" s="535"/>
      <c r="C216" s="538">
        <v>0</v>
      </c>
      <c r="D216" s="539">
        <v>0</v>
      </c>
      <c r="E216" s="539">
        <v>0</v>
      </c>
      <c r="F216" s="422">
        <f t="shared" si="22"/>
        <v>0</v>
      </c>
      <c r="G216" s="522">
        <v>0</v>
      </c>
      <c r="H216" s="522">
        <v>0</v>
      </c>
      <c r="I216" s="522">
        <v>0</v>
      </c>
      <c r="J216" s="522">
        <v>0</v>
      </c>
      <c r="K216" s="522">
        <v>0</v>
      </c>
      <c r="L216" s="522">
        <v>0</v>
      </c>
      <c r="M216" s="531">
        <v>0</v>
      </c>
    </row>
    <row r="217" spans="1:13" ht="15.75">
      <c r="A217" s="848"/>
      <c r="B217" s="535"/>
      <c r="C217" s="538">
        <v>0</v>
      </c>
      <c r="D217" s="539">
        <v>0</v>
      </c>
      <c r="E217" s="539">
        <v>0</v>
      </c>
      <c r="F217" s="422">
        <f t="shared" si="22"/>
        <v>0</v>
      </c>
      <c r="G217" s="522">
        <v>0</v>
      </c>
      <c r="H217" s="522">
        <v>0</v>
      </c>
      <c r="I217" s="522">
        <v>0</v>
      </c>
      <c r="J217" s="522">
        <v>0</v>
      </c>
      <c r="K217" s="522">
        <v>0</v>
      </c>
      <c r="L217" s="522">
        <v>0</v>
      </c>
      <c r="M217" s="531">
        <v>0</v>
      </c>
    </row>
    <row r="218" spans="1:13" ht="15.75">
      <c r="A218" s="848"/>
      <c r="B218" s="535"/>
      <c r="C218" s="538">
        <v>0</v>
      </c>
      <c r="D218" s="539">
        <v>0</v>
      </c>
      <c r="E218" s="539">
        <v>0</v>
      </c>
      <c r="F218" s="422">
        <f t="shared" si="22"/>
        <v>0</v>
      </c>
      <c r="G218" s="522">
        <v>0</v>
      </c>
      <c r="H218" s="522">
        <v>0</v>
      </c>
      <c r="I218" s="522">
        <v>0</v>
      </c>
      <c r="J218" s="522">
        <v>0</v>
      </c>
      <c r="K218" s="522">
        <v>0</v>
      </c>
      <c r="L218" s="522">
        <v>0</v>
      </c>
      <c r="M218" s="531">
        <v>0</v>
      </c>
    </row>
    <row r="219" spans="1:13" ht="15.75">
      <c r="A219" s="848"/>
      <c r="B219" s="506"/>
      <c r="C219" s="538">
        <v>0</v>
      </c>
      <c r="D219" s="539">
        <v>0</v>
      </c>
      <c r="E219" s="539">
        <v>0</v>
      </c>
      <c r="F219" s="422">
        <f t="shared" si="22"/>
        <v>0</v>
      </c>
      <c r="G219" s="522">
        <v>0</v>
      </c>
      <c r="H219" s="522">
        <v>0</v>
      </c>
      <c r="I219" s="522">
        <v>0</v>
      </c>
      <c r="J219" s="522">
        <v>0</v>
      </c>
      <c r="K219" s="522">
        <v>0</v>
      </c>
      <c r="L219" s="522">
        <v>0</v>
      </c>
      <c r="M219" s="531">
        <v>0</v>
      </c>
    </row>
    <row r="220" spans="1:13" ht="15.75">
      <c r="A220" s="848"/>
      <c r="B220" s="536"/>
      <c r="C220" s="538">
        <v>0</v>
      </c>
      <c r="D220" s="539">
        <v>0</v>
      </c>
      <c r="E220" s="539">
        <v>0</v>
      </c>
      <c r="F220" s="422">
        <f t="shared" si="22"/>
        <v>0</v>
      </c>
      <c r="G220" s="522">
        <v>0</v>
      </c>
      <c r="H220" s="522">
        <v>0</v>
      </c>
      <c r="I220" s="522">
        <v>0</v>
      </c>
      <c r="J220" s="522">
        <v>0</v>
      </c>
      <c r="K220" s="522">
        <v>0</v>
      </c>
      <c r="L220" s="522">
        <v>0</v>
      </c>
      <c r="M220" s="531">
        <v>0</v>
      </c>
    </row>
    <row r="221" spans="1:13" ht="15.75">
      <c r="A221" s="848"/>
      <c r="B221" s="536"/>
      <c r="C221" s="538">
        <v>0</v>
      </c>
      <c r="D221" s="539">
        <v>0</v>
      </c>
      <c r="E221" s="539">
        <v>0</v>
      </c>
      <c r="F221" s="422">
        <f t="shared" si="22"/>
        <v>0</v>
      </c>
      <c r="G221" s="522">
        <v>0</v>
      </c>
      <c r="H221" s="522">
        <v>0</v>
      </c>
      <c r="I221" s="522">
        <v>0</v>
      </c>
      <c r="J221" s="522">
        <v>0</v>
      </c>
      <c r="K221" s="522">
        <v>0</v>
      </c>
      <c r="L221" s="522">
        <v>0</v>
      </c>
      <c r="M221" s="531">
        <v>0</v>
      </c>
    </row>
    <row r="222" spans="1:13" ht="15.75">
      <c r="A222" s="848"/>
      <c r="B222" s="536"/>
      <c r="C222" s="538">
        <v>0</v>
      </c>
      <c r="D222" s="539">
        <v>0</v>
      </c>
      <c r="E222" s="539">
        <v>0</v>
      </c>
      <c r="F222" s="422">
        <f t="shared" si="22"/>
        <v>0</v>
      </c>
      <c r="G222" s="522">
        <v>0</v>
      </c>
      <c r="H222" s="522">
        <v>0</v>
      </c>
      <c r="I222" s="522">
        <v>0</v>
      </c>
      <c r="J222" s="522">
        <v>0</v>
      </c>
      <c r="K222" s="522">
        <v>0</v>
      </c>
      <c r="L222" s="522">
        <v>0</v>
      </c>
      <c r="M222" s="531">
        <v>0</v>
      </c>
    </row>
    <row r="223" spans="1:13" ht="15.75">
      <c r="A223" s="848"/>
      <c r="B223" s="537"/>
      <c r="C223" s="538">
        <v>0</v>
      </c>
      <c r="D223" s="539">
        <v>0</v>
      </c>
      <c r="E223" s="539">
        <v>0</v>
      </c>
      <c r="F223" s="422">
        <f t="shared" si="22"/>
        <v>0</v>
      </c>
      <c r="G223" s="522">
        <v>0</v>
      </c>
      <c r="H223" s="522">
        <v>0</v>
      </c>
      <c r="I223" s="522">
        <v>0</v>
      </c>
      <c r="J223" s="522">
        <v>0</v>
      </c>
      <c r="K223" s="522">
        <v>0</v>
      </c>
      <c r="L223" s="522">
        <v>0</v>
      </c>
      <c r="M223" s="531">
        <v>0</v>
      </c>
    </row>
    <row r="224" spans="1:13" ht="15.75">
      <c r="A224" s="848"/>
      <c r="B224" s="897" t="s">
        <v>633</v>
      </c>
      <c r="C224" s="897"/>
      <c r="D224" s="897"/>
      <c r="E224" s="897"/>
      <c r="F224" s="490">
        <f>('4C FILMBEARBEITUNG DREHMAT.'!H51)</f>
        <v>0</v>
      </c>
      <c r="G224" s="522">
        <v>0</v>
      </c>
      <c r="H224" s="522">
        <v>0</v>
      </c>
      <c r="I224" s="522">
        <v>0</v>
      </c>
      <c r="J224" s="522">
        <v>0</v>
      </c>
      <c r="K224" s="522">
        <v>0</v>
      </c>
      <c r="L224" s="522">
        <v>0</v>
      </c>
      <c r="M224" s="531">
        <v>0</v>
      </c>
    </row>
    <row r="225" spans="1:13" ht="15.75">
      <c r="A225" s="848"/>
      <c r="B225" s="488" t="s">
        <v>532</v>
      </c>
      <c r="C225" s="538">
        <v>0</v>
      </c>
      <c r="D225" s="539">
        <v>0</v>
      </c>
      <c r="E225" s="539">
        <v>0</v>
      </c>
      <c r="F225" s="422">
        <f t="shared" si="22"/>
        <v>0</v>
      </c>
      <c r="G225" s="522">
        <v>0</v>
      </c>
      <c r="H225" s="522">
        <v>0</v>
      </c>
      <c r="I225" s="522">
        <v>0</v>
      </c>
      <c r="J225" s="522">
        <v>0</v>
      </c>
      <c r="K225" s="522">
        <v>0</v>
      </c>
      <c r="L225" s="522">
        <v>0</v>
      </c>
      <c r="M225" s="540">
        <v>0</v>
      </c>
    </row>
    <row r="226" spans="1:13" ht="15.75">
      <c r="A226" s="848"/>
      <c r="B226" s="488" t="s">
        <v>533</v>
      </c>
      <c r="C226" s="538">
        <v>0</v>
      </c>
      <c r="D226" s="539">
        <v>0</v>
      </c>
      <c r="E226" s="539">
        <v>0</v>
      </c>
      <c r="F226" s="422">
        <f t="shared" si="22"/>
        <v>0</v>
      </c>
      <c r="G226" s="522">
        <v>0</v>
      </c>
      <c r="H226" s="522">
        <v>0</v>
      </c>
      <c r="I226" s="522">
        <v>0</v>
      </c>
      <c r="J226" s="522">
        <v>0</v>
      </c>
      <c r="K226" s="522">
        <v>0</v>
      </c>
      <c r="L226" s="522">
        <v>0</v>
      </c>
      <c r="M226" s="540">
        <v>0</v>
      </c>
    </row>
    <row r="227" spans="1:13" ht="15.75">
      <c r="A227" s="848"/>
      <c r="B227" s="49"/>
      <c r="C227" s="538">
        <v>0</v>
      </c>
      <c r="D227" s="539">
        <v>0</v>
      </c>
      <c r="E227" s="539">
        <v>0</v>
      </c>
      <c r="F227" s="422">
        <f t="shared" si="22"/>
        <v>0</v>
      </c>
      <c r="G227" s="522">
        <v>0</v>
      </c>
      <c r="H227" s="522">
        <v>0</v>
      </c>
      <c r="I227" s="522">
        <v>0</v>
      </c>
      <c r="J227" s="522">
        <v>0</v>
      </c>
      <c r="K227" s="522">
        <v>0</v>
      </c>
      <c r="L227" s="522">
        <v>0</v>
      </c>
      <c r="M227" s="540">
        <v>0</v>
      </c>
    </row>
    <row r="228" spans="1:13" ht="15.75">
      <c r="A228" s="848"/>
      <c r="B228" s="49"/>
      <c r="C228" s="538">
        <v>0</v>
      </c>
      <c r="D228" s="539">
        <v>0</v>
      </c>
      <c r="E228" s="539">
        <v>0</v>
      </c>
      <c r="F228" s="422">
        <f t="shared" si="22"/>
        <v>0</v>
      </c>
      <c r="G228" s="522">
        <v>0</v>
      </c>
      <c r="H228" s="522">
        <v>0</v>
      </c>
      <c r="I228" s="522">
        <v>0</v>
      </c>
      <c r="J228" s="522">
        <v>0</v>
      </c>
      <c r="K228" s="522">
        <v>0</v>
      </c>
      <c r="L228" s="522">
        <v>0</v>
      </c>
      <c r="M228" s="540">
        <v>0</v>
      </c>
    </row>
    <row r="229" spans="1:13" ht="15.75">
      <c r="A229" s="848"/>
      <c r="B229" s="49"/>
      <c r="C229" s="538">
        <v>0</v>
      </c>
      <c r="D229" s="539">
        <v>0</v>
      </c>
      <c r="E229" s="539">
        <v>0</v>
      </c>
      <c r="F229" s="422">
        <f t="shared" si="22"/>
        <v>0</v>
      </c>
      <c r="G229" s="522">
        <v>0</v>
      </c>
      <c r="H229" s="522">
        <v>0</v>
      </c>
      <c r="I229" s="522">
        <v>0</v>
      </c>
      <c r="J229" s="522">
        <v>0</v>
      </c>
      <c r="K229" s="522">
        <v>0</v>
      </c>
      <c r="L229" s="522">
        <v>0</v>
      </c>
      <c r="M229" s="540">
        <v>0</v>
      </c>
    </row>
    <row r="230" spans="1:13" ht="15.75">
      <c r="A230" s="848"/>
      <c r="B230" s="49"/>
      <c r="C230" s="538">
        <v>0</v>
      </c>
      <c r="D230" s="539">
        <v>0</v>
      </c>
      <c r="E230" s="539">
        <v>0</v>
      </c>
      <c r="F230" s="422">
        <f t="shared" si="22"/>
        <v>0</v>
      </c>
      <c r="G230" s="522">
        <v>0</v>
      </c>
      <c r="H230" s="522">
        <v>0</v>
      </c>
      <c r="I230" s="522">
        <v>0</v>
      </c>
      <c r="J230" s="522">
        <v>0</v>
      </c>
      <c r="K230" s="522">
        <v>0</v>
      </c>
      <c r="L230" s="522">
        <v>0</v>
      </c>
      <c r="M230" s="540">
        <v>0</v>
      </c>
    </row>
    <row r="231" spans="1:13" ht="15.75">
      <c r="A231" s="848"/>
      <c r="B231" s="898" t="s">
        <v>613</v>
      </c>
      <c r="C231" s="899"/>
      <c r="D231" s="899"/>
      <c r="E231" s="900"/>
      <c r="F231" s="425">
        <f>SUM(F209:F230)</f>
        <v>0</v>
      </c>
      <c r="G231" s="426">
        <f t="shared" ref="G231:M231" si="23">SUM(G209:G230)</f>
        <v>0</v>
      </c>
      <c r="H231" s="426">
        <f t="shared" si="23"/>
        <v>0</v>
      </c>
      <c r="I231" s="426">
        <f t="shared" si="23"/>
        <v>0</v>
      </c>
      <c r="J231" s="426">
        <f t="shared" si="23"/>
        <v>0</v>
      </c>
      <c r="K231" s="426">
        <f t="shared" si="23"/>
        <v>0</v>
      </c>
      <c r="L231" s="426">
        <f t="shared" si="23"/>
        <v>0</v>
      </c>
      <c r="M231" s="427">
        <f t="shared" si="23"/>
        <v>0</v>
      </c>
    </row>
    <row r="232" spans="1:13" ht="15.75">
      <c r="A232" s="915"/>
      <c r="B232" s="916"/>
      <c r="C232" s="916"/>
      <c r="D232" s="916"/>
      <c r="E232" s="916"/>
      <c r="F232" s="916"/>
      <c r="G232" s="916"/>
      <c r="H232" s="916"/>
      <c r="I232" s="916"/>
      <c r="J232" s="916"/>
      <c r="K232" s="916"/>
      <c r="L232" s="916"/>
      <c r="M232" s="916"/>
    </row>
    <row r="233" spans="1:13" ht="31.5">
      <c r="A233" s="428" t="s">
        <v>589</v>
      </c>
      <c r="B233" s="881" t="s">
        <v>849</v>
      </c>
      <c r="C233" s="881"/>
      <c r="D233" s="882"/>
      <c r="E233" s="491" t="s">
        <v>102</v>
      </c>
      <c r="F233" s="417" t="s">
        <v>57</v>
      </c>
      <c r="G233" s="418" t="s">
        <v>461</v>
      </c>
      <c r="H233" s="418" t="s">
        <v>462</v>
      </c>
      <c r="I233" s="419" t="s">
        <v>58</v>
      </c>
      <c r="J233" s="417" t="s">
        <v>59</v>
      </c>
      <c r="K233" s="429" t="s">
        <v>728</v>
      </c>
      <c r="L233" s="429" t="s">
        <v>727</v>
      </c>
      <c r="M233" s="430" t="s">
        <v>636</v>
      </c>
    </row>
    <row r="234" spans="1:13" ht="15.75">
      <c r="A234" s="908"/>
      <c r="B234" s="819" t="s">
        <v>466</v>
      </c>
      <c r="C234" s="819"/>
      <c r="D234" s="819"/>
      <c r="E234" s="526">
        <v>0</v>
      </c>
      <c r="F234" s="422">
        <f>(E234)</f>
        <v>0</v>
      </c>
      <c r="G234" s="522">
        <v>0</v>
      </c>
      <c r="H234" s="522">
        <v>0</v>
      </c>
      <c r="I234" s="522">
        <v>0</v>
      </c>
      <c r="J234" s="522">
        <v>0</v>
      </c>
      <c r="K234" s="522">
        <v>0</v>
      </c>
      <c r="L234" s="522">
        <v>0</v>
      </c>
      <c r="M234" s="531">
        <v>0</v>
      </c>
    </row>
    <row r="235" spans="1:13" ht="15.75">
      <c r="A235" s="908"/>
      <c r="B235" s="819" t="s">
        <v>534</v>
      </c>
      <c r="C235" s="819"/>
      <c r="D235" s="819"/>
      <c r="E235" s="526">
        <v>0</v>
      </c>
      <c r="F235" s="422">
        <f t="shared" ref="F235:F242" si="24">(E235)</f>
        <v>0</v>
      </c>
      <c r="G235" s="522">
        <v>0</v>
      </c>
      <c r="H235" s="522">
        <v>0</v>
      </c>
      <c r="I235" s="522">
        <v>0</v>
      </c>
      <c r="J235" s="522">
        <v>0</v>
      </c>
      <c r="K235" s="522">
        <v>0</v>
      </c>
      <c r="L235" s="522">
        <v>0</v>
      </c>
      <c r="M235" s="531">
        <v>0</v>
      </c>
    </row>
    <row r="236" spans="1:13" ht="15.75">
      <c r="A236" s="908"/>
      <c r="B236" s="819" t="s">
        <v>535</v>
      </c>
      <c r="C236" s="819"/>
      <c r="D236" s="819"/>
      <c r="E236" s="526">
        <v>0</v>
      </c>
      <c r="F236" s="422">
        <f t="shared" si="24"/>
        <v>0</v>
      </c>
      <c r="G236" s="522">
        <v>0</v>
      </c>
      <c r="H236" s="522">
        <v>0</v>
      </c>
      <c r="I236" s="522">
        <v>0</v>
      </c>
      <c r="J236" s="522">
        <v>0</v>
      </c>
      <c r="K236" s="522">
        <v>0</v>
      </c>
      <c r="L236" s="522">
        <v>0</v>
      </c>
      <c r="M236" s="531">
        <v>0</v>
      </c>
    </row>
    <row r="237" spans="1:13" ht="15.75">
      <c r="A237" s="908"/>
      <c r="B237" s="819" t="s">
        <v>536</v>
      </c>
      <c r="C237" s="819"/>
      <c r="D237" s="819"/>
      <c r="E237" s="526">
        <v>0</v>
      </c>
      <c r="F237" s="422">
        <f t="shared" si="24"/>
        <v>0</v>
      </c>
      <c r="G237" s="522">
        <v>0</v>
      </c>
      <c r="H237" s="522">
        <v>0</v>
      </c>
      <c r="I237" s="522">
        <v>0</v>
      </c>
      <c r="J237" s="522">
        <v>0</v>
      </c>
      <c r="K237" s="522">
        <v>0</v>
      </c>
      <c r="L237" s="522">
        <v>0</v>
      </c>
      <c r="M237" s="531">
        <v>0</v>
      </c>
    </row>
    <row r="238" spans="1:13" ht="15.75">
      <c r="A238" s="908"/>
      <c r="B238" s="819" t="s">
        <v>537</v>
      </c>
      <c r="C238" s="819"/>
      <c r="D238" s="819"/>
      <c r="E238" s="526">
        <v>0</v>
      </c>
      <c r="F238" s="422">
        <f t="shared" si="24"/>
        <v>0</v>
      </c>
      <c r="G238" s="522">
        <v>0</v>
      </c>
      <c r="H238" s="522">
        <v>0</v>
      </c>
      <c r="I238" s="522">
        <v>0</v>
      </c>
      <c r="J238" s="522">
        <v>0</v>
      </c>
      <c r="K238" s="522">
        <v>0</v>
      </c>
      <c r="L238" s="522">
        <v>0</v>
      </c>
      <c r="M238" s="531">
        <v>0</v>
      </c>
    </row>
    <row r="239" spans="1:13" ht="15.75">
      <c r="A239" s="908"/>
      <c r="B239" s="819" t="s">
        <v>538</v>
      </c>
      <c r="C239" s="819"/>
      <c r="D239" s="819"/>
      <c r="E239" s="526">
        <v>0</v>
      </c>
      <c r="F239" s="422">
        <f t="shared" si="24"/>
        <v>0</v>
      </c>
      <c r="G239" s="522">
        <v>0</v>
      </c>
      <c r="H239" s="522">
        <v>0</v>
      </c>
      <c r="I239" s="522">
        <v>0</v>
      </c>
      <c r="J239" s="522">
        <v>0</v>
      </c>
      <c r="K239" s="522">
        <v>0</v>
      </c>
      <c r="L239" s="522">
        <v>0</v>
      </c>
      <c r="M239" s="531">
        <v>0</v>
      </c>
    </row>
    <row r="240" spans="1:13" ht="15.75">
      <c r="A240" s="908"/>
      <c r="B240" s="896"/>
      <c r="C240" s="896"/>
      <c r="D240" s="896"/>
      <c r="E240" s="526">
        <v>0</v>
      </c>
      <c r="F240" s="422">
        <f t="shared" si="24"/>
        <v>0</v>
      </c>
      <c r="G240" s="522">
        <v>0</v>
      </c>
      <c r="H240" s="522">
        <v>0</v>
      </c>
      <c r="I240" s="522">
        <v>0</v>
      </c>
      <c r="J240" s="522">
        <v>0</v>
      </c>
      <c r="K240" s="522">
        <v>0</v>
      </c>
      <c r="L240" s="522">
        <v>0</v>
      </c>
      <c r="M240" s="531">
        <v>0</v>
      </c>
    </row>
    <row r="241" spans="1:13" ht="15.75">
      <c r="A241" s="908"/>
      <c r="B241" s="896"/>
      <c r="C241" s="896"/>
      <c r="D241" s="896"/>
      <c r="E241" s="526">
        <v>0</v>
      </c>
      <c r="F241" s="422">
        <f t="shared" si="24"/>
        <v>0</v>
      </c>
      <c r="G241" s="522">
        <v>0</v>
      </c>
      <c r="H241" s="522">
        <v>0</v>
      </c>
      <c r="I241" s="522">
        <v>0</v>
      </c>
      <c r="J241" s="522">
        <v>0</v>
      </c>
      <c r="K241" s="522">
        <v>0</v>
      </c>
      <c r="L241" s="522">
        <v>0</v>
      </c>
      <c r="M241" s="531">
        <v>0</v>
      </c>
    </row>
    <row r="242" spans="1:13" ht="15.75">
      <c r="A242" s="908"/>
      <c r="B242" s="896"/>
      <c r="C242" s="896"/>
      <c r="D242" s="896"/>
      <c r="E242" s="526">
        <v>0</v>
      </c>
      <c r="F242" s="422">
        <f t="shared" si="24"/>
        <v>0</v>
      </c>
      <c r="G242" s="522">
        <v>0</v>
      </c>
      <c r="H242" s="522">
        <v>0</v>
      </c>
      <c r="I242" s="522">
        <v>0</v>
      </c>
      <c r="J242" s="522">
        <v>0</v>
      </c>
      <c r="K242" s="522">
        <v>0</v>
      </c>
      <c r="L242" s="522">
        <v>0</v>
      </c>
      <c r="M242" s="531">
        <v>0</v>
      </c>
    </row>
    <row r="243" spans="1:13" ht="15.75">
      <c r="A243" s="908"/>
      <c r="B243" s="895" t="s">
        <v>624</v>
      </c>
      <c r="C243" s="821"/>
      <c r="D243" s="821"/>
      <c r="E243" s="822"/>
      <c r="F243" s="425">
        <f>ROUNDDOWN(SUM(F234:F242),0)</f>
        <v>0</v>
      </c>
      <c r="G243" s="426">
        <f t="shared" ref="G243:M243" si="25">ROUNDDOWN(SUM(G234:G242),0)</f>
        <v>0</v>
      </c>
      <c r="H243" s="426">
        <f t="shared" si="25"/>
        <v>0</v>
      </c>
      <c r="I243" s="426">
        <f t="shared" si="25"/>
        <v>0</v>
      </c>
      <c r="J243" s="426">
        <f t="shared" si="25"/>
        <v>0</v>
      </c>
      <c r="K243" s="426">
        <f t="shared" si="25"/>
        <v>0</v>
      </c>
      <c r="L243" s="426">
        <f t="shared" si="25"/>
        <v>0</v>
      </c>
      <c r="M243" s="427">
        <f t="shared" si="25"/>
        <v>0</v>
      </c>
    </row>
    <row r="244" spans="1:13" ht="15.75">
      <c r="A244" s="913"/>
      <c r="B244" s="914"/>
      <c r="C244" s="914"/>
      <c r="D244" s="914"/>
      <c r="E244" s="914"/>
      <c r="F244" s="914"/>
      <c r="G244" s="914"/>
      <c r="H244" s="914"/>
      <c r="I244" s="914"/>
      <c r="J244" s="914"/>
      <c r="K244" s="914"/>
      <c r="L244" s="914"/>
      <c r="M244" s="914"/>
    </row>
    <row r="245" spans="1:13" ht="31.5">
      <c r="A245" s="428" t="s">
        <v>590</v>
      </c>
      <c r="B245" s="874" t="s">
        <v>614</v>
      </c>
      <c r="C245" s="874"/>
      <c r="D245" s="875"/>
      <c r="E245" s="492" t="s">
        <v>102</v>
      </c>
      <c r="F245" s="417" t="s">
        <v>57</v>
      </c>
      <c r="G245" s="418" t="s">
        <v>461</v>
      </c>
      <c r="H245" s="418" t="s">
        <v>462</v>
      </c>
      <c r="I245" s="419" t="s">
        <v>58</v>
      </c>
      <c r="J245" s="417" t="s">
        <v>59</v>
      </c>
      <c r="K245" s="429" t="s">
        <v>728</v>
      </c>
      <c r="L245" s="429" t="s">
        <v>727</v>
      </c>
      <c r="M245" s="430" t="s">
        <v>636</v>
      </c>
    </row>
    <row r="246" spans="1:13" ht="15.75">
      <c r="A246" s="931"/>
      <c r="B246" s="932" t="s">
        <v>539</v>
      </c>
      <c r="C246" s="932"/>
      <c r="D246" s="933"/>
      <c r="E246" s="526">
        <v>0</v>
      </c>
      <c r="F246" s="493">
        <f>(E246)</f>
        <v>0</v>
      </c>
      <c r="G246" s="522">
        <v>0</v>
      </c>
      <c r="H246" s="522">
        <v>0</v>
      </c>
      <c r="I246" s="522">
        <v>0</v>
      </c>
      <c r="J246" s="522">
        <v>0</v>
      </c>
      <c r="K246" s="522">
        <v>0</v>
      </c>
      <c r="L246" s="522">
        <v>0</v>
      </c>
      <c r="M246" s="531">
        <v>0</v>
      </c>
    </row>
    <row r="247" spans="1:13" ht="15.75">
      <c r="A247" s="931"/>
      <c r="B247" s="934" t="s">
        <v>632</v>
      </c>
      <c r="C247" s="935"/>
      <c r="D247" s="936" t="s">
        <v>629</v>
      </c>
      <c r="E247" s="937"/>
      <c r="F247" s="494">
        <f>('4D FAHRT-REISE-TRANSPORTKOSTEN'!F35)</f>
        <v>0</v>
      </c>
      <c r="G247" s="494">
        <f>('4D FAHRT-REISE-TRANSPORTKOSTEN'!I35)</f>
        <v>0</v>
      </c>
      <c r="H247" s="494">
        <f>('4D FAHRT-REISE-TRANSPORTKOSTEN'!J35)</f>
        <v>0</v>
      </c>
      <c r="I247" s="494">
        <f>('4D FAHRT-REISE-TRANSPORTKOSTEN'!G35)</f>
        <v>0</v>
      </c>
      <c r="J247" s="494">
        <f>('4D FAHRT-REISE-TRANSPORTKOSTEN'!H35)</f>
        <v>0</v>
      </c>
      <c r="K247" s="522">
        <v>0</v>
      </c>
      <c r="L247" s="522">
        <v>0</v>
      </c>
      <c r="M247" s="495">
        <f>'4D FAHRT-REISE-TRANSPORTKOSTEN'!N35</f>
        <v>0</v>
      </c>
    </row>
    <row r="248" spans="1:13" ht="15.75">
      <c r="A248" s="931"/>
      <c r="B248" s="934" t="s">
        <v>630</v>
      </c>
      <c r="C248" s="935"/>
      <c r="D248" s="938"/>
      <c r="E248" s="939"/>
      <c r="F248" s="494">
        <f>('4D FAHRT-REISE-TRANSPORTKOSTEN'!F58)</f>
        <v>0</v>
      </c>
      <c r="G248" s="494">
        <f>('4D FAHRT-REISE-TRANSPORTKOSTEN'!I58)</f>
        <v>0</v>
      </c>
      <c r="H248" s="494">
        <f>('4D FAHRT-REISE-TRANSPORTKOSTEN'!J58)</f>
        <v>0</v>
      </c>
      <c r="I248" s="494">
        <f>('4D FAHRT-REISE-TRANSPORTKOSTEN'!G58)</f>
        <v>0</v>
      </c>
      <c r="J248" s="494">
        <f>('4D FAHRT-REISE-TRANSPORTKOSTEN'!H58)</f>
        <v>0</v>
      </c>
      <c r="K248" s="522">
        <v>0</v>
      </c>
      <c r="L248" s="522">
        <v>0</v>
      </c>
      <c r="M248" s="495">
        <f>'4D FAHRT-REISE-TRANSPORTKOSTEN'!N58</f>
        <v>0</v>
      </c>
    </row>
    <row r="249" spans="1:13" ht="15.75">
      <c r="A249" s="931"/>
      <c r="B249" s="934" t="s">
        <v>631</v>
      </c>
      <c r="C249" s="935"/>
      <c r="D249" s="940"/>
      <c r="E249" s="941"/>
      <c r="F249" s="494">
        <f>('4D FAHRT-REISE-TRANSPORTKOSTEN'!F74)</f>
        <v>0</v>
      </c>
      <c r="G249" s="494">
        <f>('4D FAHRT-REISE-TRANSPORTKOSTEN'!I74)</f>
        <v>0</v>
      </c>
      <c r="H249" s="494">
        <f>('4D FAHRT-REISE-TRANSPORTKOSTEN'!J74)</f>
        <v>0</v>
      </c>
      <c r="I249" s="494">
        <f>('4D FAHRT-REISE-TRANSPORTKOSTEN'!G74)</f>
        <v>0</v>
      </c>
      <c r="J249" s="494">
        <f>('4D FAHRT-REISE-TRANSPORTKOSTEN'!H74)</f>
        <v>0</v>
      </c>
      <c r="K249" s="522">
        <v>0</v>
      </c>
      <c r="L249" s="522">
        <v>0</v>
      </c>
      <c r="M249" s="495">
        <f>'4D FAHRT-REISE-TRANSPORTKOSTEN'!N74</f>
        <v>0</v>
      </c>
    </row>
    <row r="250" spans="1:13" ht="15.75">
      <c r="A250" s="931"/>
      <c r="B250" s="896"/>
      <c r="C250" s="896"/>
      <c r="D250" s="541">
        <v>0</v>
      </c>
      <c r="E250" s="526">
        <v>0</v>
      </c>
      <c r="F250" s="422">
        <f>(E250*D250)</f>
        <v>0</v>
      </c>
      <c r="G250" s="522">
        <v>0</v>
      </c>
      <c r="H250" s="522">
        <v>0</v>
      </c>
      <c r="I250" s="522">
        <v>0</v>
      </c>
      <c r="J250" s="522">
        <v>0</v>
      </c>
      <c r="K250" s="522">
        <v>0</v>
      </c>
      <c r="L250" s="522">
        <v>0</v>
      </c>
      <c r="M250" s="531">
        <v>0</v>
      </c>
    </row>
    <row r="251" spans="1:13" ht="15.75">
      <c r="A251" s="931"/>
      <c r="B251" s="912"/>
      <c r="C251" s="912"/>
      <c r="D251" s="541">
        <v>0</v>
      </c>
      <c r="E251" s="526">
        <v>0</v>
      </c>
      <c r="F251" s="422">
        <f>(E251*D251)</f>
        <v>0</v>
      </c>
      <c r="G251" s="522">
        <v>0</v>
      </c>
      <c r="H251" s="522">
        <v>0</v>
      </c>
      <c r="I251" s="522">
        <v>0</v>
      </c>
      <c r="J251" s="522">
        <v>0</v>
      </c>
      <c r="K251" s="522">
        <v>0</v>
      </c>
      <c r="L251" s="522">
        <v>0</v>
      </c>
      <c r="M251" s="531">
        <v>0</v>
      </c>
    </row>
    <row r="252" spans="1:13" ht="15.75">
      <c r="A252" s="931"/>
      <c r="B252" s="895" t="s">
        <v>615</v>
      </c>
      <c r="C252" s="821"/>
      <c r="D252" s="821"/>
      <c r="E252" s="822"/>
      <c r="F252" s="496">
        <f>ROUNDDOWN(SUM(F246:F251),0)</f>
        <v>0</v>
      </c>
      <c r="G252" s="497">
        <f t="shared" ref="G252:M252" si="26">ROUNDDOWN(SUM(G246:G251),0)</f>
        <v>0</v>
      </c>
      <c r="H252" s="497">
        <f t="shared" si="26"/>
        <v>0</v>
      </c>
      <c r="I252" s="497">
        <f t="shared" si="26"/>
        <v>0</v>
      </c>
      <c r="J252" s="497">
        <f t="shared" si="26"/>
        <v>0</v>
      </c>
      <c r="K252" s="497">
        <f t="shared" si="26"/>
        <v>0</v>
      </c>
      <c r="L252" s="497">
        <f t="shared" si="26"/>
        <v>0</v>
      </c>
      <c r="M252" s="427">
        <f t="shared" si="26"/>
        <v>0</v>
      </c>
    </row>
    <row r="253" spans="1:13" ht="15.75">
      <c r="A253" s="913"/>
      <c r="B253" s="914"/>
      <c r="C253" s="914"/>
      <c r="D253" s="914"/>
      <c r="E253" s="914"/>
      <c r="F253" s="914"/>
      <c r="G253" s="914"/>
      <c r="H253" s="914"/>
      <c r="I253" s="914"/>
      <c r="J253" s="914"/>
      <c r="K253" s="914"/>
      <c r="L253" s="914"/>
      <c r="M253" s="914"/>
    </row>
    <row r="254" spans="1:13" ht="37.5">
      <c r="A254" s="428" t="s">
        <v>591</v>
      </c>
      <c r="B254" s="881" t="s">
        <v>467</v>
      </c>
      <c r="C254" s="881"/>
      <c r="D254" s="882"/>
      <c r="E254" s="480" t="s">
        <v>102</v>
      </c>
      <c r="F254" s="417" t="s">
        <v>57</v>
      </c>
      <c r="G254" s="418" t="s">
        <v>461</v>
      </c>
      <c r="H254" s="418" t="s">
        <v>462</v>
      </c>
      <c r="I254" s="419" t="s">
        <v>58</v>
      </c>
      <c r="J254" s="417" t="s">
        <v>59</v>
      </c>
      <c r="K254" s="429" t="s">
        <v>728</v>
      </c>
      <c r="L254" s="429" t="s">
        <v>727</v>
      </c>
      <c r="M254" s="430" t="s">
        <v>636</v>
      </c>
    </row>
    <row r="255" spans="1:13" ht="15.75">
      <c r="A255" s="927"/>
      <c r="B255" s="832" t="s">
        <v>540</v>
      </c>
      <c r="C255" s="832"/>
      <c r="D255" s="832"/>
      <c r="E255" s="526">
        <v>0</v>
      </c>
      <c r="F255" s="422">
        <f>(E255)</f>
        <v>0</v>
      </c>
      <c r="G255" s="522">
        <v>0</v>
      </c>
      <c r="H255" s="522">
        <v>0</v>
      </c>
      <c r="I255" s="522">
        <v>0</v>
      </c>
      <c r="J255" s="522">
        <v>0</v>
      </c>
      <c r="K255" s="522">
        <v>0</v>
      </c>
      <c r="L255" s="522">
        <v>0</v>
      </c>
      <c r="M255" s="531">
        <v>0</v>
      </c>
    </row>
    <row r="256" spans="1:13" ht="15.75">
      <c r="A256" s="928"/>
      <c r="B256" s="930"/>
      <c r="C256" s="930"/>
      <c r="D256" s="930"/>
      <c r="E256" s="526">
        <v>0</v>
      </c>
      <c r="F256" s="422">
        <f t="shared" ref="F256:F264" si="27">(E256)</f>
        <v>0</v>
      </c>
      <c r="G256" s="522">
        <v>0</v>
      </c>
      <c r="H256" s="522">
        <v>0</v>
      </c>
      <c r="I256" s="522">
        <v>0</v>
      </c>
      <c r="J256" s="522">
        <v>0</v>
      </c>
      <c r="K256" s="522">
        <v>0</v>
      </c>
      <c r="L256" s="522">
        <v>0</v>
      </c>
      <c r="M256" s="531">
        <v>0</v>
      </c>
    </row>
    <row r="257" spans="1:13" ht="15.75">
      <c r="A257" s="928"/>
      <c r="B257" s="930"/>
      <c r="C257" s="930"/>
      <c r="D257" s="930"/>
      <c r="E257" s="526">
        <v>0</v>
      </c>
      <c r="F257" s="422">
        <f t="shared" si="27"/>
        <v>0</v>
      </c>
      <c r="G257" s="522">
        <v>0</v>
      </c>
      <c r="H257" s="522">
        <v>0</v>
      </c>
      <c r="I257" s="522">
        <v>0</v>
      </c>
      <c r="J257" s="522">
        <v>0</v>
      </c>
      <c r="K257" s="522">
        <v>0</v>
      </c>
      <c r="L257" s="522">
        <v>0</v>
      </c>
      <c r="M257" s="531">
        <v>0</v>
      </c>
    </row>
    <row r="258" spans="1:13" ht="15.75">
      <c r="A258" s="928"/>
      <c r="B258" s="930"/>
      <c r="C258" s="930"/>
      <c r="D258" s="930"/>
      <c r="E258" s="526">
        <v>0</v>
      </c>
      <c r="F258" s="422">
        <f t="shared" si="27"/>
        <v>0</v>
      </c>
      <c r="G258" s="522">
        <v>0</v>
      </c>
      <c r="H258" s="522">
        <v>0</v>
      </c>
      <c r="I258" s="522">
        <v>0</v>
      </c>
      <c r="J258" s="522">
        <v>0</v>
      </c>
      <c r="K258" s="522">
        <v>0</v>
      </c>
      <c r="L258" s="522">
        <v>0</v>
      </c>
      <c r="M258" s="531">
        <v>0</v>
      </c>
    </row>
    <row r="259" spans="1:13" ht="15.6" customHeight="1">
      <c r="A259" s="928"/>
      <c r="B259" s="930"/>
      <c r="C259" s="930"/>
      <c r="D259" s="930"/>
      <c r="E259" s="526">
        <v>0</v>
      </c>
      <c r="F259" s="422">
        <f t="shared" si="27"/>
        <v>0</v>
      </c>
      <c r="G259" s="522">
        <v>0</v>
      </c>
      <c r="H259" s="522">
        <v>0</v>
      </c>
      <c r="I259" s="522">
        <v>0</v>
      </c>
      <c r="J259" s="522">
        <v>0</v>
      </c>
      <c r="K259" s="522">
        <v>0</v>
      </c>
      <c r="L259" s="522">
        <v>0</v>
      </c>
      <c r="M259" s="531">
        <v>0</v>
      </c>
    </row>
    <row r="260" spans="1:13" ht="15.75">
      <c r="A260" s="928"/>
      <c r="B260" s="930"/>
      <c r="C260" s="930"/>
      <c r="D260" s="930"/>
      <c r="E260" s="526">
        <v>0</v>
      </c>
      <c r="F260" s="422">
        <f t="shared" si="27"/>
        <v>0</v>
      </c>
      <c r="G260" s="522">
        <v>0</v>
      </c>
      <c r="H260" s="522">
        <v>0</v>
      </c>
      <c r="I260" s="522">
        <v>0</v>
      </c>
      <c r="J260" s="522">
        <v>0</v>
      </c>
      <c r="K260" s="522">
        <v>0</v>
      </c>
      <c r="L260" s="522">
        <v>0</v>
      </c>
      <c r="M260" s="531">
        <v>0</v>
      </c>
    </row>
    <row r="261" spans="1:13" ht="15.75">
      <c r="A261" s="928"/>
      <c r="B261" s="930"/>
      <c r="C261" s="930"/>
      <c r="D261" s="930"/>
      <c r="E261" s="526">
        <v>0</v>
      </c>
      <c r="F261" s="422">
        <f t="shared" si="27"/>
        <v>0</v>
      </c>
      <c r="G261" s="522">
        <v>0</v>
      </c>
      <c r="H261" s="522">
        <v>0</v>
      </c>
      <c r="I261" s="522">
        <v>0</v>
      </c>
      <c r="J261" s="522">
        <v>0</v>
      </c>
      <c r="K261" s="522">
        <v>0</v>
      </c>
      <c r="L261" s="522">
        <v>0</v>
      </c>
      <c r="M261" s="531">
        <v>0</v>
      </c>
    </row>
    <row r="262" spans="1:13" ht="15.75">
      <c r="A262" s="928"/>
      <c r="B262" s="896"/>
      <c r="C262" s="896"/>
      <c r="D262" s="896"/>
      <c r="E262" s="526">
        <v>0</v>
      </c>
      <c r="F262" s="422">
        <f t="shared" si="27"/>
        <v>0</v>
      </c>
      <c r="G262" s="522">
        <v>0</v>
      </c>
      <c r="H262" s="522">
        <v>0</v>
      </c>
      <c r="I262" s="522">
        <v>0</v>
      </c>
      <c r="J262" s="522">
        <v>0</v>
      </c>
      <c r="K262" s="522">
        <v>0</v>
      </c>
      <c r="L262" s="522">
        <v>0</v>
      </c>
      <c r="M262" s="531">
        <v>0</v>
      </c>
    </row>
    <row r="263" spans="1:13" ht="15.75">
      <c r="A263" s="928"/>
      <c r="B263" s="896"/>
      <c r="C263" s="896"/>
      <c r="D263" s="896"/>
      <c r="E263" s="526">
        <v>0</v>
      </c>
      <c r="F263" s="422">
        <f t="shared" si="27"/>
        <v>0</v>
      </c>
      <c r="G263" s="522">
        <v>0</v>
      </c>
      <c r="H263" s="522">
        <v>0</v>
      </c>
      <c r="I263" s="522">
        <v>0</v>
      </c>
      <c r="J263" s="522">
        <v>0</v>
      </c>
      <c r="K263" s="522">
        <v>0</v>
      </c>
      <c r="L263" s="522">
        <v>0</v>
      </c>
      <c r="M263" s="531">
        <v>0</v>
      </c>
    </row>
    <row r="264" spans="1:13" ht="15.75">
      <c r="A264" s="928"/>
      <c r="B264" s="920" t="s">
        <v>617</v>
      </c>
      <c r="C264" s="920"/>
      <c r="D264" s="920"/>
      <c r="E264" s="526">
        <v>0</v>
      </c>
      <c r="F264" s="422">
        <f t="shared" si="27"/>
        <v>0</v>
      </c>
      <c r="G264" s="522">
        <v>0</v>
      </c>
      <c r="H264" s="522">
        <v>0</v>
      </c>
      <c r="I264" s="522">
        <v>0</v>
      </c>
      <c r="J264" s="522">
        <v>0</v>
      </c>
      <c r="K264" s="522">
        <v>0</v>
      </c>
      <c r="L264" s="542">
        <v>0</v>
      </c>
      <c r="M264" s="531">
        <v>0</v>
      </c>
    </row>
    <row r="265" spans="1:13" ht="15.75">
      <c r="A265" s="929"/>
      <c r="B265" s="921" t="s">
        <v>616</v>
      </c>
      <c r="C265" s="922"/>
      <c r="D265" s="922"/>
      <c r="E265" s="923"/>
      <c r="F265" s="499">
        <f>ROUNDDOWN(SUM(F255:F264),0)</f>
        <v>0</v>
      </c>
      <c r="G265" s="426">
        <f t="shared" ref="G265:M265" si="28">ROUNDDOWN(SUM(G255:G264),0)</f>
        <v>0</v>
      </c>
      <c r="H265" s="426">
        <f t="shared" si="28"/>
        <v>0</v>
      </c>
      <c r="I265" s="426">
        <f t="shared" si="28"/>
        <v>0</v>
      </c>
      <c r="J265" s="426">
        <f t="shared" si="28"/>
        <v>0</v>
      </c>
      <c r="K265" s="426">
        <f t="shared" si="28"/>
        <v>0</v>
      </c>
      <c r="L265" s="426">
        <f t="shared" si="28"/>
        <v>0</v>
      </c>
      <c r="M265" s="427">
        <f t="shared" si="28"/>
        <v>0</v>
      </c>
    </row>
    <row r="266" spans="1:13" ht="15.75">
      <c r="A266" s="823"/>
      <c r="B266" s="824"/>
      <c r="C266" s="924" t="s">
        <v>736</v>
      </c>
      <c r="D266" s="925"/>
      <c r="E266" s="926"/>
      <c r="F266" s="500">
        <f t="shared" ref="F266:M266" si="29">(F17+F33+F127+F165+F179+F206+F231+F243+F252+F265)</f>
        <v>0</v>
      </c>
      <c r="G266" s="500">
        <f t="shared" si="29"/>
        <v>0</v>
      </c>
      <c r="H266" s="500">
        <f t="shared" si="29"/>
        <v>0</v>
      </c>
      <c r="I266" s="500">
        <f t="shared" si="29"/>
        <v>0</v>
      </c>
      <c r="J266" s="500">
        <f t="shared" si="29"/>
        <v>0</v>
      </c>
      <c r="K266" s="501">
        <f t="shared" si="29"/>
        <v>0</v>
      </c>
      <c r="L266" s="501">
        <f t="shared" si="29"/>
        <v>0</v>
      </c>
      <c r="M266" s="502">
        <f t="shared" si="29"/>
        <v>0</v>
      </c>
    </row>
    <row r="267" spans="1:13" ht="15.75">
      <c r="A267" s="43"/>
      <c r="B267" s="43"/>
      <c r="C267" s="41"/>
      <c r="D267" s="41"/>
      <c r="E267" s="41"/>
      <c r="F267" s="56"/>
      <c r="G267" s="57"/>
      <c r="H267" s="57"/>
      <c r="I267" s="56"/>
      <c r="J267" s="56"/>
      <c r="K267" s="56"/>
      <c r="L267" s="56"/>
      <c r="M267" s="56"/>
    </row>
  </sheetData>
  <sheetProtection algorithmName="SHA-512" hashValue="tgOnTDhp4pyWzVU24ssc3C50OsgF5+FBup353gfULdGISTCgSxntNGFqrCFdS/SEabs/BrkIKN8vqKTEaYkrCw==" saltValue="+mbFzSD3LXfm8dBuyW9BVw==" spinCount="100000" sheet="1" selectLockedCells="1"/>
  <mergeCells count="151">
    <mergeCell ref="B35:M35"/>
    <mergeCell ref="B175:C175"/>
    <mergeCell ref="B264:D264"/>
    <mergeCell ref="B262:D262"/>
    <mergeCell ref="B263:D263"/>
    <mergeCell ref="B265:E265"/>
    <mergeCell ref="C266:E266"/>
    <mergeCell ref="A253:M253"/>
    <mergeCell ref="B254:D254"/>
    <mergeCell ref="A255:A265"/>
    <mergeCell ref="B255:D255"/>
    <mergeCell ref="B256:D256"/>
    <mergeCell ref="B257:D257"/>
    <mergeCell ref="B258:D258"/>
    <mergeCell ref="B259:D259"/>
    <mergeCell ref="B260:D260"/>
    <mergeCell ref="B261:D261"/>
    <mergeCell ref="B245:D245"/>
    <mergeCell ref="A246:A252"/>
    <mergeCell ref="B246:D246"/>
    <mergeCell ref="B247:C247"/>
    <mergeCell ref="D247:E249"/>
    <mergeCell ref="B248:C248"/>
    <mergeCell ref="B249:C249"/>
    <mergeCell ref="B250:C250"/>
    <mergeCell ref="B251:C251"/>
    <mergeCell ref="B252:E252"/>
    <mergeCell ref="B240:D240"/>
    <mergeCell ref="B241:D241"/>
    <mergeCell ref="B242:D242"/>
    <mergeCell ref="B243:E243"/>
    <mergeCell ref="A244:M244"/>
    <mergeCell ref="A232:M232"/>
    <mergeCell ref="B233:D233"/>
    <mergeCell ref="A234:A243"/>
    <mergeCell ref="B234:D234"/>
    <mergeCell ref="B235:D235"/>
    <mergeCell ref="B236:D236"/>
    <mergeCell ref="B237:D237"/>
    <mergeCell ref="B238:D238"/>
    <mergeCell ref="B239:D239"/>
    <mergeCell ref="B204:C204"/>
    <mergeCell ref="B205:C205"/>
    <mergeCell ref="B206:E206"/>
    <mergeCell ref="A207:M207"/>
    <mergeCell ref="A209:A231"/>
    <mergeCell ref="B224:E224"/>
    <mergeCell ref="B231:E231"/>
    <mergeCell ref="D177:D178"/>
    <mergeCell ref="B179:E179"/>
    <mergeCell ref="A180:M180"/>
    <mergeCell ref="A182:A206"/>
    <mergeCell ref="D182:D188"/>
    <mergeCell ref="G189:M189"/>
    <mergeCell ref="B201:C201"/>
    <mergeCell ref="B202:C202"/>
    <mergeCell ref="B203:C203"/>
    <mergeCell ref="A168:A179"/>
    <mergeCell ref="B168:C168"/>
    <mergeCell ref="B170:C170"/>
    <mergeCell ref="B174:C174"/>
    <mergeCell ref="B172:C172"/>
    <mergeCell ref="B176:C176"/>
    <mergeCell ref="A166:M166"/>
    <mergeCell ref="B167:C167"/>
    <mergeCell ref="B127:E127"/>
    <mergeCell ref="A128:M128"/>
    <mergeCell ref="B129:D129"/>
    <mergeCell ref="A130:A165"/>
    <mergeCell ref="D131:D153"/>
    <mergeCell ref="B154:C154"/>
    <mergeCell ref="D155:D162"/>
    <mergeCell ref="A106:A127"/>
    <mergeCell ref="B106:E106"/>
    <mergeCell ref="B107:C107"/>
    <mergeCell ref="E109:E124"/>
    <mergeCell ref="B125:E125"/>
    <mergeCell ref="B126:M126"/>
    <mergeCell ref="B163:C163"/>
    <mergeCell ref="B164:C164"/>
    <mergeCell ref="B165:E165"/>
    <mergeCell ref="B80:E80"/>
    <mergeCell ref="A83:A104"/>
    <mergeCell ref="B82:E82"/>
    <mergeCell ref="J82:M82"/>
    <mergeCell ref="B93:E93"/>
    <mergeCell ref="B94:M94"/>
    <mergeCell ref="B95:E95"/>
    <mergeCell ref="B96:E96"/>
    <mergeCell ref="B97:M97"/>
    <mergeCell ref="B84:E84"/>
    <mergeCell ref="B85:E85"/>
    <mergeCell ref="B86:E86"/>
    <mergeCell ref="B87:E87"/>
    <mergeCell ref="B88:E88"/>
    <mergeCell ref="B89:E89"/>
    <mergeCell ref="J84:L84"/>
    <mergeCell ref="J85:L85"/>
    <mergeCell ref="J86:L86"/>
    <mergeCell ref="B104:E104"/>
    <mergeCell ref="B103:E103"/>
    <mergeCell ref="J101:L101"/>
    <mergeCell ref="J102:L102"/>
    <mergeCell ref="J103:L103"/>
    <mergeCell ref="B83:E83"/>
    <mergeCell ref="A1:J1"/>
    <mergeCell ref="K1:L1"/>
    <mergeCell ref="M1:M2"/>
    <mergeCell ref="A3:A17"/>
    <mergeCell ref="B10:C10"/>
    <mergeCell ref="B17:E17"/>
    <mergeCell ref="A266:B266"/>
    <mergeCell ref="B27:D27"/>
    <mergeCell ref="B33:E33"/>
    <mergeCell ref="A34:M34"/>
    <mergeCell ref="A18:M18"/>
    <mergeCell ref="A20:A33"/>
    <mergeCell ref="B20:D20"/>
    <mergeCell ref="B21:D21"/>
    <mergeCell ref="B23:D23"/>
    <mergeCell ref="B24:D24"/>
    <mergeCell ref="B25:D25"/>
    <mergeCell ref="B26:D26"/>
    <mergeCell ref="B81:M81"/>
    <mergeCell ref="F82:I82"/>
    <mergeCell ref="A36:A80"/>
    <mergeCell ref="D36:D79"/>
    <mergeCell ref="I37:I79"/>
    <mergeCell ref="J37:J79"/>
    <mergeCell ref="J83:M83"/>
    <mergeCell ref="J104:L104"/>
    <mergeCell ref="K95:L96"/>
    <mergeCell ref="E129:M129"/>
    <mergeCell ref="B90:E90"/>
    <mergeCell ref="B91:E91"/>
    <mergeCell ref="B92:E92"/>
    <mergeCell ref="B98:E98"/>
    <mergeCell ref="B99:E99"/>
    <mergeCell ref="B100:E100"/>
    <mergeCell ref="B101:E101"/>
    <mergeCell ref="B102:E102"/>
    <mergeCell ref="J87:L87"/>
    <mergeCell ref="J88:L88"/>
    <mergeCell ref="J90:L90"/>
    <mergeCell ref="J91:L91"/>
    <mergeCell ref="J92:L92"/>
    <mergeCell ref="J89:L89"/>
    <mergeCell ref="J98:L98"/>
    <mergeCell ref="J99:L99"/>
    <mergeCell ref="J100:L100"/>
    <mergeCell ref="B105:M105"/>
  </mergeCells>
  <pageMargins left="0.7" right="0.7" top="0.78740157499999996" bottom="0.78740157499999996" header="0.3" footer="0.3"/>
  <pageSetup paperSize="9" scale="40" orientation="portrait" r:id="rId1"/>
  <rowBreaks count="3" manualBreakCount="3">
    <brk id="81" max="12" man="1"/>
    <brk id="166" max="12" man="1"/>
    <brk id="207" max="16383" man="1"/>
  </rowBreaks>
  <ignoredErrors>
    <ignoredError sqref="F22 F10 F172:F173 F169:F171 F154 F224 F78" formula="1"/>
    <ignoredError sqref="A2 A19 A35 A129 A167 A181 A208 A233 A245 A254" numberStoredAsText="1"/>
    <ignoredError sqref="L113 N80:P80 N206:N208 N231:P234 N243:O254 N265:N266" unlocked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S68"/>
  <sheetViews>
    <sheetView zoomScaleNormal="100" workbookViewId="0">
      <pane xSplit="1" ySplit="2" topLeftCell="B3" activePane="bottomRight" state="frozen"/>
      <selection pane="topRight" activeCell="B1" sqref="B1"/>
      <selection pane="bottomLeft" activeCell="A4" sqref="A4"/>
      <selection pane="bottomRight" activeCell="B63" sqref="B63:D63"/>
    </sheetView>
  </sheetViews>
  <sheetFormatPr baseColWidth="10" defaultColWidth="14.42578125" defaultRowHeight="15.75"/>
  <cols>
    <col min="1" max="1" width="8" style="1" bestFit="1" customWidth="1"/>
    <col min="2" max="2" width="57.42578125" style="1" bestFit="1" customWidth="1"/>
    <col min="3" max="3" width="8.85546875" style="1" customWidth="1"/>
    <col min="4" max="4" width="14.140625" style="1" customWidth="1"/>
    <col min="5" max="5" width="11.42578125" style="1" bestFit="1" customWidth="1"/>
    <col min="6" max="6" width="14.85546875" style="1" bestFit="1" customWidth="1"/>
    <col min="7" max="7" width="10.42578125" style="1" bestFit="1" customWidth="1"/>
    <col min="8" max="8" width="12.5703125" style="1" bestFit="1" customWidth="1"/>
    <col min="9" max="9" width="11.85546875" style="1" bestFit="1" customWidth="1"/>
    <col min="10" max="10" width="9.42578125" style="1" customWidth="1"/>
    <col min="11" max="11" width="7.140625" style="1" customWidth="1"/>
    <col min="12" max="12" width="10.140625" style="1" customWidth="1"/>
    <col min="13" max="14" width="9.42578125" style="1" customWidth="1"/>
    <col min="15" max="15" width="8.42578125" style="1" customWidth="1"/>
    <col min="16" max="16" width="9.140625" style="1" customWidth="1"/>
    <col min="17" max="17" width="10.140625" style="1" bestFit="1" customWidth="1"/>
    <col min="18" max="18" width="12.140625" style="1" bestFit="1" customWidth="1"/>
    <col min="19" max="19" width="19.85546875" style="1" bestFit="1" customWidth="1"/>
    <col min="20" max="16384" width="14.42578125" style="1"/>
  </cols>
  <sheetData>
    <row r="1" spans="1:19" ht="80.099999999999994" customHeight="1" thickBot="1">
      <c r="A1" s="226" t="s">
        <v>0</v>
      </c>
      <c r="B1" s="951" t="s">
        <v>879</v>
      </c>
      <c r="C1" s="952"/>
      <c r="D1" s="953"/>
      <c r="E1" s="269"/>
      <c r="F1" s="289">
        <v>0.16669999999999999</v>
      </c>
      <c r="G1" s="290">
        <v>0.1041</v>
      </c>
      <c r="H1" s="948"/>
      <c r="I1" s="949"/>
      <c r="J1" s="949"/>
      <c r="K1" s="949"/>
      <c r="L1" s="291">
        <v>2</v>
      </c>
      <c r="M1" s="289">
        <v>1.5299999999999999E-2</v>
      </c>
      <c r="N1" s="292">
        <v>3.9E-2</v>
      </c>
      <c r="O1" s="292">
        <v>3.8E-3</v>
      </c>
      <c r="P1" s="293">
        <v>0.03</v>
      </c>
      <c r="Q1" s="270"/>
      <c r="R1" s="271"/>
    </row>
    <row r="2" spans="1:19" ht="37.5" customHeight="1">
      <c r="A2" s="950"/>
      <c r="B2" s="62" t="s">
        <v>1</v>
      </c>
      <c r="C2" s="2" t="s">
        <v>16</v>
      </c>
      <c r="D2" s="2" t="s">
        <v>17</v>
      </c>
      <c r="E2" s="85" t="s">
        <v>2</v>
      </c>
      <c r="F2" s="86" t="s">
        <v>3</v>
      </c>
      <c r="G2" s="87" t="s">
        <v>4</v>
      </c>
      <c r="H2" s="72" t="s">
        <v>5</v>
      </c>
      <c r="I2" s="73" t="s">
        <v>6</v>
      </c>
      <c r="J2" s="73" t="s">
        <v>7</v>
      </c>
      <c r="K2" s="73" t="s">
        <v>8</v>
      </c>
      <c r="L2" s="74" t="s">
        <v>9</v>
      </c>
      <c r="M2" s="73" t="s">
        <v>10</v>
      </c>
      <c r="N2" s="73" t="s">
        <v>11</v>
      </c>
      <c r="O2" s="73" t="s">
        <v>12</v>
      </c>
      <c r="P2" s="73" t="s">
        <v>13</v>
      </c>
      <c r="Q2" s="75" t="s">
        <v>14</v>
      </c>
      <c r="R2" s="93" t="s">
        <v>15</v>
      </c>
    </row>
    <row r="3" spans="1:19" ht="15" customHeight="1">
      <c r="A3" s="950"/>
      <c r="B3" s="657" t="s">
        <v>18</v>
      </c>
      <c r="C3" s="3">
        <f>('4 KALKULATION Detail'!C37)</f>
        <v>0</v>
      </c>
      <c r="D3" s="4">
        <f>('4 KALKULATION Detail'!G37)</f>
        <v>0</v>
      </c>
      <c r="E3" s="88">
        <f t="shared" ref="E3:E59" si="0">D3/((1+1/6)*(1+$G$1))</f>
        <v>0</v>
      </c>
      <c r="F3" s="89">
        <f t="shared" ref="F3:F59" si="1">E3*$F$1</f>
        <v>0</v>
      </c>
      <c r="G3" s="89">
        <f t="shared" ref="G3:G59" si="2">(F3+E3)*$G$1</f>
        <v>0</v>
      </c>
      <c r="H3" s="69">
        <f>IF(AND(C3=0),0,IF(E3/C3&gt;$E$66,C3*$G$66,E3*$G$65))</f>
        <v>0</v>
      </c>
      <c r="I3" s="6">
        <f>IF(F3&gt;$F$64,$H$64,F3*$H$65)</f>
        <v>0</v>
      </c>
      <c r="J3" s="67">
        <f>IF(E3*$G$1&gt;(0.5833*(C3)*$E$67),(0.5833*(C3)*$G$67),E3*$G$1*$G$65)</f>
        <v>0</v>
      </c>
      <c r="K3" s="6">
        <f>IF(F3&gt;$F$64,0,IF(F3*$G$1&gt;($F$64-F3),($F$64-F3),F3*$G$1*$H$65))</f>
        <v>0</v>
      </c>
      <c r="L3" s="67">
        <f t="shared" ref="L3:L59" si="3">IF(D3=0,0,C3*$L$1)</f>
        <v>0</v>
      </c>
      <c r="M3" s="68">
        <f t="shared" ref="M3:M59" si="4">D3*$M$1</f>
        <v>0</v>
      </c>
      <c r="N3" s="6">
        <f t="shared" ref="N3:N59" si="5">D3*$N$1</f>
        <v>0</v>
      </c>
      <c r="O3" s="6">
        <f t="shared" ref="O3:O59" si="6">D3*$O$1</f>
        <v>0</v>
      </c>
      <c r="P3" s="6">
        <f t="shared" ref="P3:P59" si="7">D3*$P$1</f>
        <v>0</v>
      </c>
      <c r="Q3" s="76">
        <f t="shared" ref="Q3:Q59" si="8">H3+I3+J3+K3+L3+M3+N3+P3+O3</f>
        <v>0</v>
      </c>
      <c r="R3" s="97">
        <f t="shared" ref="R3:R59" si="9">Q3+E3+F3+G3</f>
        <v>0</v>
      </c>
    </row>
    <row r="4" spans="1:19" ht="15" customHeight="1">
      <c r="A4" s="950"/>
      <c r="B4" s="676" t="s">
        <v>432</v>
      </c>
      <c r="C4" s="3">
        <f>('4 KALKULATION Detail'!C38)</f>
        <v>0</v>
      </c>
      <c r="D4" s="4">
        <f>('4 KALKULATION Detail'!G38)</f>
        <v>0</v>
      </c>
      <c r="E4" s="88">
        <f t="shared" si="0"/>
        <v>0</v>
      </c>
      <c r="F4" s="89">
        <f t="shared" si="1"/>
        <v>0</v>
      </c>
      <c r="G4" s="89">
        <f t="shared" si="2"/>
        <v>0</v>
      </c>
      <c r="H4" s="69">
        <f>IF(AND(C4=0),0,IF(E4/C4&gt;$E$66,C4*$G$66,E4*$G$65))</f>
        <v>0</v>
      </c>
      <c r="I4" s="63">
        <f>IF(F4&gt;$F$64,$H$64,F4*$H$65)</f>
        <v>0</v>
      </c>
      <c r="J4" s="64">
        <f>IF(E4*$G$1&gt;(0.5833*(C4)*$E$67),(0.5833*(C4)*$G$67),E4*$G$1*$G$65)</f>
        <v>0</v>
      </c>
      <c r="K4" s="5">
        <f>IF(F4&gt;$F$64,0,IF(F4*$G$1&gt;($F$64-F4),($F$64-F4),F4*$G$1*$H$65))</f>
        <v>0</v>
      </c>
      <c r="L4" s="65">
        <f t="shared" si="3"/>
        <v>0</v>
      </c>
      <c r="M4" s="66">
        <f t="shared" si="4"/>
        <v>0</v>
      </c>
      <c r="N4" s="5">
        <f t="shared" si="5"/>
        <v>0</v>
      </c>
      <c r="O4" s="5">
        <f t="shared" si="6"/>
        <v>0</v>
      </c>
      <c r="P4" s="5">
        <f t="shared" si="7"/>
        <v>0</v>
      </c>
      <c r="Q4" s="77">
        <f t="shared" si="8"/>
        <v>0</v>
      </c>
      <c r="R4" s="94">
        <f t="shared" si="9"/>
        <v>0</v>
      </c>
      <c r="S4" s="7"/>
    </row>
    <row r="5" spans="1:19" ht="15" customHeight="1">
      <c r="A5" s="950"/>
      <c r="B5" s="8" t="s">
        <v>19</v>
      </c>
      <c r="C5" s="3">
        <f>('4 KALKULATION Detail'!C39)</f>
        <v>0</v>
      </c>
      <c r="D5" s="4">
        <f>('4 KALKULATION Detail'!G39)</f>
        <v>0</v>
      </c>
      <c r="E5" s="88">
        <f t="shared" si="0"/>
        <v>0</v>
      </c>
      <c r="F5" s="89">
        <f t="shared" si="1"/>
        <v>0</v>
      </c>
      <c r="G5" s="89">
        <f t="shared" si="2"/>
        <v>0</v>
      </c>
      <c r="H5" s="69">
        <f>IF(AND(C5=0),0,IF(E5/C5&gt;$E$66,C5*$G$66,E5*$G$65))</f>
        <v>0</v>
      </c>
      <c r="I5" s="63">
        <f>IF(F5&gt;$F$64,$H$64,F5*$H$65)</f>
        <v>0</v>
      </c>
      <c r="J5" s="64">
        <f>IF(E5*$G$1&gt;(0.5833*(C5)*$E$67),(0.5833*(C5)*$G$67),E5*$G$1*$G$65)</f>
        <v>0</v>
      </c>
      <c r="K5" s="5">
        <f>IF(F5&gt;$F$64,0,IF(F5*$G$1&gt;($F$64-F5),($F$64-F5),F5*$G$1*$H$65))</f>
        <v>0</v>
      </c>
      <c r="L5" s="65">
        <f t="shared" si="3"/>
        <v>0</v>
      </c>
      <c r="M5" s="66">
        <f t="shared" si="4"/>
        <v>0</v>
      </c>
      <c r="N5" s="5">
        <f t="shared" si="5"/>
        <v>0</v>
      </c>
      <c r="O5" s="5">
        <f t="shared" si="6"/>
        <v>0</v>
      </c>
      <c r="P5" s="5">
        <f t="shared" si="7"/>
        <v>0</v>
      </c>
      <c r="Q5" s="77">
        <f t="shared" si="8"/>
        <v>0</v>
      </c>
      <c r="R5" s="94">
        <f t="shared" si="9"/>
        <v>0</v>
      </c>
      <c r="S5" s="7"/>
    </row>
    <row r="6" spans="1:19" ht="15" customHeight="1">
      <c r="A6" s="950"/>
      <c r="B6" s="676" t="s">
        <v>20</v>
      </c>
      <c r="C6" s="3">
        <f>('4 KALKULATION Detail'!C40)</f>
        <v>0</v>
      </c>
      <c r="D6" s="4">
        <f>('4 KALKULATION Detail'!G40)</f>
        <v>0</v>
      </c>
      <c r="E6" s="88">
        <f t="shared" si="0"/>
        <v>0</v>
      </c>
      <c r="F6" s="89">
        <f t="shared" si="1"/>
        <v>0</v>
      </c>
      <c r="G6" s="89">
        <f t="shared" si="2"/>
        <v>0</v>
      </c>
      <c r="H6" s="69">
        <f>IF(AND(C6=0),0,IF(E6/C6&gt;$E$66,C6*$G$66,E6*$G$65))</f>
        <v>0</v>
      </c>
      <c r="I6" s="63">
        <f>IF(F6&gt;$F$64,$H$64,F6*$H$65)</f>
        <v>0</v>
      </c>
      <c r="J6" s="64">
        <f>IF(E6*$G$1&gt;(0.5833*(C6)*$E$67),(0.5833*(C6)*$G$67),E6*$G$1*$G$65)</f>
        <v>0</v>
      </c>
      <c r="K6" s="5">
        <f>IF(F6&gt;$F$64,0,IF(F6*$G$1&gt;($F$64-F6),($F$64-F6),F6*$G$1*$H$65))</f>
        <v>0</v>
      </c>
      <c r="L6" s="65">
        <f t="shared" si="3"/>
        <v>0</v>
      </c>
      <c r="M6" s="66">
        <f t="shared" si="4"/>
        <v>0</v>
      </c>
      <c r="N6" s="5">
        <f t="shared" si="5"/>
        <v>0</v>
      </c>
      <c r="O6" s="5">
        <f t="shared" si="6"/>
        <v>0</v>
      </c>
      <c r="P6" s="5">
        <f t="shared" si="7"/>
        <v>0</v>
      </c>
      <c r="Q6" s="77">
        <f t="shared" si="8"/>
        <v>0</v>
      </c>
      <c r="R6" s="94">
        <f t="shared" si="9"/>
        <v>0</v>
      </c>
    </row>
    <row r="7" spans="1:19" ht="15" customHeight="1">
      <c r="A7" s="950"/>
      <c r="B7" s="676" t="s">
        <v>21</v>
      </c>
      <c r="C7" s="3">
        <f>('4 KALKULATION Detail'!C41)</f>
        <v>0</v>
      </c>
      <c r="D7" s="4">
        <f>('4 KALKULATION Detail'!G41)</f>
        <v>0</v>
      </c>
      <c r="E7" s="88">
        <f t="shared" si="0"/>
        <v>0</v>
      </c>
      <c r="F7" s="89">
        <f t="shared" si="1"/>
        <v>0</v>
      </c>
      <c r="G7" s="89">
        <f t="shared" si="2"/>
        <v>0</v>
      </c>
      <c r="H7" s="69">
        <f>IF(AND(C7=0),0,IF(E7/C7&gt;$E$66,C7*$G$66,E7*$G$65))</f>
        <v>0</v>
      </c>
      <c r="I7" s="63">
        <f>IF(F7&gt;$F$64,$H$64,F7*$H$65)</f>
        <v>0</v>
      </c>
      <c r="J7" s="64">
        <f>IF(E7*$G$1&gt;(0.5833*(C7)*$E$67),(0.5833*(C7)*$G$67),E7*$G$1*$G$65)</f>
        <v>0</v>
      </c>
      <c r="K7" s="5">
        <f>IF(F7&gt;$F$64,0,IF(F7*$G$1&gt;($F$64-F7),($F$64-F7),F7*$G$1*$H$65))</f>
        <v>0</v>
      </c>
      <c r="L7" s="65">
        <f t="shared" si="3"/>
        <v>0</v>
      </c>
      <c r="M7" s="66">
        <f t="shared" si="4"/>
        <v>0</v>
      </c>
      <c r="N7" s="5">
        <f t="shared" si="5"/>
        <v>0</v>
      </c>
      <c r="O7" s="5">
        <f t="shared" si="6"/>
        <v>0</v>
      </c>
      <c r="P7" s="5">
        <f t="shared" si="7"/>
        <v>0</v>
      </c>
      <c r="Q7" s="77">
        <f t="shared" si="8"/>
        <v>0</v>
      </c>
      <c r="R7" s="94">
        <f t="shared" si="9"/>
        <v>0</v>
      </c>
    </row>
    <row r="8" spans="1:19" ht="15" customHeight="1">
      <c r="A8" s="950"/>
      <c r="B8" s="676" t="s">
        <v>22</v>
      </c>
      <c r="C8" s="3">
        <f>('4 KALKULATION Detail'!C42)</f>
        <v>0</v>
      </c>
      <c r="D8" s="4">
        <f>('4 KALKULATION Detail'!G42)</f>
        <v>0</v>
      </c>
      <c r="E8" s="88">
        <f t="shared" si="0"/>
        <v>0</v>
      </c>
      <c r="F8" s="89">
        <f t="shared" si="1"/>
        <v>0</v>
      </c>
      <c r="G8" s="89">
        <f t="shared" si="2"/>
        <v>0</v>
      </c>
      <c r="H8" s="69">
        <f>IF(AND(C8=0),0,IF(E8/C8&gt;$E$66,C8*$G$66,E8*$G$65))</f>
        <v>0</v>
      </c>
      <c r="I8" s="63">
        <f>IF(F8&gt;$F$64,$H$64,F8*$H$65)</f>
        <v>0</v>
      </c>
      <c r="J8" s="64">
        <f>IF(E8*$G$1&gt;(0.5833*(C8)*$E$67),(0.5833*(C8)*$G$67),E8*$G$1*$G$65)</f>
        <v>0</v>
      </c>
      <c r="K8" s="5">
        <f>IF(F8&gt;$F$64,0,IF(F8*$G$1&gt;($F$64-F8),($F$64-F8),F8*$G$1*$H$65))</f>
        <v>0</v>
      </c>
      <c r="L8" s="65">
        <f t="shared" si="3"/>
        <v>0</v>
      </c>
      <c r="M8" s="66">
        <f t="shared" si="4"/>
        <v>0</v>
      </c>
      <c r="N8" s="5">
        <f t="shared" si="5"/>
        <v>0</v>
      </c>
      <c r="O8" s="5">
        <f t="shared" si="6"/>
        <v>0</v>
      </c>
      <c r="P8" s="5">
        <f t="shared" si="7"/>
        <v>0</v>
      </c>
      <c r="Q8" s="77">
        <f t="shared" si="8"/>
        <v>0</v>
      </c>
      <c r="R8" s="94">
        <f t="shared" si="9"/>
        <v>0</v>
      </c>
    </row>
    <row r="9" spans="1:19" ht="15" customHeight="1">
      <c r="A9" s="950"/>
      <c r="B9" s="676" t="s">
        <v>23</v>
      </c>
      <c r="C9" s="3">
        <f>('4 KALKULATION Detail'!C43)</f>
        <v>0</v>
      </c>
      <c r="D9" s="4">
        <f>('4 KALKULATION Detail'!G43)</f>
        <v>0</v>
      </c>
      <c r="E9" s="88">
        <f t="shared" si="0"/>
        <v>0</v>
      </c>
      <c r="F9" s="89">
        <f t="shared" si="1"/>
        <v>0</v>
      </c>
      <c r="G9" s="89">
        <f t="shared" si="2"/>
        <v>0</v>
      </c>
      <c r="H9" s="69">
        <f>IF(AND(C9=0),0,IF(E9/C9&gt;$E$66,C9*$G$66,E9*$G$65))</f>
        <v>0</v>
      </c>
      <c r="I9" s="63">
        <f>IF(F9&gt;$F$64,$H$64,F9*$H$65)</f>
        <v>0</v>
      </c>
      <c r="J9" s="64">
        <f>IF(E9*$G$1&gt;(0.5833*(C9)*$E$67),(0.5833*(C9)*$G$67),E9*$G$1*$G$65)</f>
        <v>0</v>
      </c>
      <c r="K9" s="5">
        <f>IF(F9&gt;$F$64,0,IF(F9*$G$1&gt;($F$64-F9),($F$64-F9),F9*$G$1*$H$65))</f>
        <v>0</v>
      </c>
      <c r="L9" s="65">
        <f t="shared" si="3"/>
        <v>0</v>
      </c>
      <c r="M9" s="66">
        <f t="shared" si="4"/>
        <v>0</v>
      </c>
      <c r="N9" s="5">
        <f t="shared" si="5"/>
        <v>0</v>
      </c>
      <c r="O9" s="5">
        <f t="shared" si="6"/>
        <v>0</v>
      </c>
      <c r="P9" s="5">
        <f t="shared" si="7"/>
        <v>0</v>
      </c>
      <c r="Q9" s="77">
        <f>H9+I9+J9+K9+L9+M9+N9+P9+O9</f>
        <v>0</v>
      </c>
      <c r="R9" s="94">
        <f t="shared" si="9"/>
        <v>0</v>
      </c>
    </row>
    <row r="10" spans="1:19" ht="15" customHeight="1">
      <c r="A10" s="950"/>
      <c r="B10" s="676" t="s">
        <v>24</v>
      </c>
      <c r="C10" s="3" t="str">
        <f>('4 KALKULATION Detail'!C44)</f>
        <v>0</v>
      </c>
      <c r="D10" s="4">
        <f>('4 KALKULATION Detail'!G44)</f>
        <v>0</v>
      </c>
      <c r="E10" s="88">
        <f t="shared" si="0"/>
        <v>0</v>
      </c>
      <c r="F10" s="89">
        <f t="shared" si="1"/>
        <v>0</v>
      </c>
      <c r="G10" s="89">
        <f t="shared" si="2"/>
        <v>0</v>
      </c>
      <c r="H10" s="69">
        <f>IFERROR(IF(AND(C10=0),0,IF(E10/C10&gt;$E$66,C10*$G$66,E10*$G$65)),0)</f>
        <v>0</v>
      </c>
      <c r="I10" s="63">
        <f>IF(F10&gt;$F$64,$H$64,F10*$H$65)</f>
        <v>0</v>
      </c>
      <c r="J10" s="64">
        <f>IF(E10*$G$1&gt;(0.5833*(C10)*$E$67),(0.5833*(C10)*$G$67),E10*$G$1*$G$65)</f>
        <v>0</v>
      </c>
      <c r="K10" s="5">
        <f>IF(F10&gt;$F$64,0,IF(F10*$G$1&gt;($F$64-F10),($F$64-F10),F10*$G$1*$H$65))</f>
        <v>0</v>
      </c>
      <c r="L10" s="65">
        <f t="shared" si="3"/>
        <v>0</v>
      </c>
      <c r="M10" s="66">
        <f t="shared" si="4"/>
        <v>0</v>
      </c>
      <c r="N10" s="5">
        <f t="shared" si="5"/>
        <v>0</v>
      </c>
      <c r="O10" s="5">
        <f t="shared" si="6"/>
        <v>0</v>
      </c>
      <c r="P10" s="5">
        <f t="shared" si="7"/>
        <v>0</v>
      </c>
      <c r="Q10" s="77">
        <f t="shared" si="8"/>
        <v>0</v>
      </c>
      <c r="R10" s="94">
        <f t="shared" si="9"/>
        <v>0</v>
      </c>
    </row>
    <row r="11" spans="1:19" ht="15" customHeight="1">
      <c r="A11" s="950"/>
      <c r="B11" s="676" t="s">
        <v>25</v>
      </c>
      <c r="C11" s="3">
        <f>('4 KALKULATION Detail'!C45)</f>
        <v>0</v>
      </c>
      <c r="D11" s="4">
        <f>('4 KALKULATION Detail'!G45)</f>
        <v>0</v>
      </c>
      <c r="E11" s="88">
        <f t="shared" si="0"/>
        <v>0</v>
      </c>
      <c r="F11" s="89">
        <f t="shared" si="1"/>
        <v>0</v>
      </c>
      <c r="G11" s="89">
        <f t="shared" si="2"/>
        <v>0</v>
      </c>
      <c r="H11" s="69">
        <f>IF(AND(C11=0),0,IF(E11/C11&gt;$E$66,C11*$G$66,E11*$G$65))</f>
        <v>0</v>
      </c>
      <c r="I11" s="63">
        <f>IF(F11&gt;$F$64,$H$64,F11*$H$65)</f>
        <v>0</v>
      </c>
      <c r="J11" s="64">
        <f>IF(E11*$G$1&gt;(0.5833*(C11)*$E$67),(0.5833*(C11)*$G$67),E11*$G$1*$G$65)</f>
        <v>0</v>
      </c>
      <c r="K11" s="5">
        <f>IF(F11&gt;$F$64,0,IF(F11*$G$1&gt;($F$64-F11),($F$64-F11),F11*$G$1*$H$65))</f>
        <v>0</v>
      </c>
      <c r="L11" s="65">
        <f t="shared" si="3"/>
        <v>0</v>
      </c>
      <c r="M11" s="66">
        <f t="shared" si="4"/>
        <v>0</v>
      </c>
      <c r="N11" s="5">
        <f t="shared" si="5"/>
        <v>0</v>
      </c>
      <c r="O11" s="5">
        <f t="shared" si="6"/>
        <v>0</v>
      </c>
      <c r="P11" s="5">
        <f t="shared" si="7"/>
        <v>0</v>
      </c>
      <c r="Q11" s="77">
        <f t="shared" si="8"/>
        <v>0</v>
      </c>
      <c r="R11" s="94">
        <f t="shared" si="9"/>
        <v>0</v>
      </c>
    </row>
    <row r="12" spans="1:19" ht="15" customHeight="1">
      <c r="A12" s="950"/>
      <c r="B12" s="676" t="s">
        <v>26</v>
      </c>
      <c r="C12" s="3">
        <f>('4 KALKULATION Detail'!C46)</f>
        <v>0</v>
      </c>
      <c r="D12" s="4">
        <f>('4 KALKULATION Detail'!G46)</f>
        <v>0</v>
      </c>
      <c r="E12" s="88">
        <f t="shared" si="0"/>
        <v>0</v>
      </c>
      <c r="F12" s="89">
        <f t="shared" si="1"/>
        <v>0</v>
      </c>
      <c r="G12" s="89">
        <f t="shared" si="2"/>
        <v>0</v>
      </c>
      <c r="H12" s="69">
        <f>IF(AND(C12=0),0,IF(E12/C12&gt;$E$66,C12*$G$66,E12*$G$65))</f>
        <v>0</v>
      </c>
      <c r="I12" s="63">
        <f>IF(F12&gt;$F$64,$H$64,F12*$H$65)</f>
        <v>0</v>
      </c>
      <c r="J12" s="64">
        <f>IF(E12*$G$1&gt;(0.5833*(C12)*$E$67),(0.5833*(C12)*$G$67),E12*$G$1*$G$65)</f>
        <v>0</v>
      </c>
      <c r="K12" s="5">
        <f>IF(F12&gt;$F$64,0,IF(F12*$G$1&gt;($F$64-F12),($F$64-F12),F12*$G$1*$H$65))</f>
        <v>0</v>
      </c>
      <c r="L12" s="65">
        <f t="shared" si="3"/>
        <v>0</v>
      </c>
      <c r="M12" s="66">
        <f t="shared" si="4"/>
        <v>0</v>
      </c>
      <c r="N12" s="5">
        <f t="shared" si="5"/>
        <v>0</v>
      </c>
      <c r="O12" s="5">
        <f t="shared" si="6"/>
        <v>0</v>
      </c>
      <c r="P12" s="5">
        <f t="shared" si="7"/>
        <v>0</v>
      </c>
      <c r="Q12" s="77">
        <f>H12+I12+J12+K12+L12+M12+N12+P12+O12</f>
        <v>0</v>
      </c>
      <c r="R12" s="94">
        <f t="shared" si="9"/>
        <v>0</v>
      </c>
    </row>
    <row r="13" spans="1:19" ht="15" customHeight="1">
      <c r="A13" s="950"/>
      <c r="B13" s="676" t="s">
        <v>27</v>
      </c>
      <c r="C13" s="3">
        <f>('4 KALKULATION Detail'!C47)</f>
        <v>0</v>
      </c>
      <c r="D13" s="4">
        <f>('4 KALKULATION Detail'!G47)</f>
        <v>0</v>
      </c>
      <c r="E13" s="88">
        <f t="shared" si="0"/>
        <v>0</v>
      </c>
      <c r="F13" s="89">
        <f t="shared" si="1"/>
        <v>0</v>
      </c>
      <c r="G13" s="89">
        <f t="shared" si="2"/>
        <v>0</v>
      </c>
      <c r="H13" s="69">
        <f>IF(AND(C13=0),0,IF(E13/C13&gt;$E$66,C13*$G$66,E13*$G$65))</f>
        <v>0</v>
      </c>
      <c r="I13" s="63">
        <f>IF(F13&gt;$F$64,$H$64,F13*$H$65)</f>
        <v>0</v>
      </c>
      <c r="J13" s="64">
        <f>IF(E13*$G$1&gt;(0.5833*(C13)*$E$67),(0.5833*(C13)*$G$67),E13*$G$1*$G$65)</f>
        <v>0</v>
      </c>
      <c r="K13" s="5">
        <f>IF(F13&gt;$F$64,0,IF(F13*$G$1&gt;($F$64-F13),($F$64-F13),F13*$G$1*$H$65))</f>
        <v>0</v>
      </c>
      <c r="L13" s="65">
        <f t="shared" si="3"/>
        <v>0</v>
      </c>
      <c r="M13" s="66">
        <f t="shared" si="4"/>
        <v>0</v>
      </c>
      <c r="N13" s="5">
        <f t="shared" si="5"/>
        <v>0</v>
      </c>
      <c r="O13" s="5">
        <f t="shared" si="6"/>
        <v>0</v>
      </c>
      <c r="P13" s="5">
        <f t="shared" si="7"/>
        <v>0</v>
      </c>
      <c r="Q13" s="77">
        <f t="shared" si="8"/>
        <v>0</v>
      </c>
      <c r="R13" s="94">
        <f t="shared" si="9"/>
        <v>0</v>
      </c>
    </row>
    <row r="14" spans="1:19" ht="15" customHeight="1">
      <c r="A14" s="950"/>
      <c r="B14" s="676" t="s">
        <v>28</v>
      </c>
      <c r="C14" s="3">
        <f>('4 KALKULATION Detail'!C48)</f>
        <v>0</v>
      </c>
      <c r="D14" s="4">
        <f>('4 KALKULATION Detail'!G48)</f>
        <v>0</v>
      </c>
      <c r="E14" s="88">
        <f t="shared" si="0"/>
        <v>0</v>
      </c>
      <c r="F14" s="89">
        <f t="shared" si="1"/>
        <v>0</v>
      </c>
      <c r="G14" s="89">
        <f t="shared" si="2"/>
        <v>0</v>
      </c>
      <c r="H14" s="69">
        <f>IF(AND(C14=0),0,IF(E14/C14&gt;$E$66,C14*$G$66,E14*$G$65))</f>
        <v>0</v>
      </c>
      <c r="I14" s="63">
        <f>IF(F14&gt;$F$64,$H$64,F14*$H$65)</f>
        <v>0</v>
      </c>
      <c r="J14" s="64">
        <f>IF(E14*$G$1&gt;(0.5833*(C14)*$E$67),(0.5833*(C14)*$G$67),E14*$G$1*$G$65)</f>
        <v>0</v>
      </c>
      <c r="K14" s="5">
        <f>IF(F14&gt;$F$64,0,IF(F14*$G$1&gt;($F$64-F14),($F$64-F14),F14*$G$1*$H$65))</f>
        <v>0</v>
      </c>
      <c r="L14" s="65">
        <f t="shared" si="3"/>
        <v>0</v>
      </c>
      <c r="M14" s="66">
        <f t="shared" si="4"/>
        <v>0</v>
      </c>
      <c r="N14" s="5">
        <f t="shared" si="5"/>
        <v>0</v>
      </c>
      <c r="O14" s="5">
        <f t="shared" si="6"/>
        <v>0</v>
      </c>
      <c r="P14" s="5">
        <f t="shared" si="7"/>
        <v>0</v>
      </c>
      <c r="Q14" s="77">
        <f>H14+I14+J14+K14+L14+M14+N14+P14+O14</f>
        <v>0</v>
      </c>
      <c r="R14" s="94">
        <f t="shared" si="9"/>
        <v>0</v>
      </c>
    </row>
    <row r="15" spans="1:19" ht="15" customHeight="1">
      <c r="A15" s="950"/>
      <c r="B15" s="676" t="s">
        <v>29</v>
      </c>
      <c r="C15" s="3">
        <f>('4 KALKULATION Detail'!C49)</f>
        <v>0</v>
      </c>
      <c r="D15" s="4">
        <f>('4 KALKULATION Detail'!G49)</f>
        <v>0</v>
      </c>
      <c r="E15" s="88">
        <f t="shared" si="0"/>
        <v>0</v>
      </c>
      <c r="F15" s="89">
        <f t="shared" si="1"/>
        <v>0</v>
      </c>
      <c r="G15" s="89">
        <f t="shared" si="2"/>
        <v>0</v>
      </c>
      <c r="H15" s="69">
        <f>IF(AND(C15=0),0,IF(E15/C15&gt;$E$66,C15*$G$66,E15*$G$65))</f>
        <v>0</v>
      </c>
      <c r="I15" s="63">
        <f>IF(F15&gt;$F$64,$H$64,F15*$H$65)</f>
        <v>0</v>
      </c>
      <c r="J15" s="64">
        <f>IF(E15*$G$1&gt;(0.5833*(C15)*$E$67),(0.5833*(C15)*$G$67),E15*$G$1*$G$65)</f>
        <v>0</v>
      </c>
      <c r="K15" s="5">
        <f>IF(F15&gt;$F$64,0,IF(F15*$G$1&gt;($F$64-F15),($F$64-F15),F15*$G$1*$H$65))</f>
        <v>0</v>
      </c>
      <c r="L15" s="65">
        <f t="shared" si="3"/>
        <v>0</v>
      </c>
      <c r="M15" s="66">
        <f t="shared" si="4"/>
        <v>0</v>
      </c>
      <c r="N15" s="5">
        <f t="shared" si="5"/>
        <v>0</v>
      </c>
      <c r="O15" s="5">
        <f t="shared" si="6"/>
        <v>0</v>
      </c>
      <c r="P15" s="5">
        <f t="shared" si="7"/>
        <v>0</v>
      </c>
      <c r="Q15" s="77">
        <f>H15+I15+J15+K15+L15+M15+N15+P15+O15</f>
        <v>0</v>
      </c>
      <c r="R15" s="94">
        <f t="shared" si="9"/>
        <v>0</v>
      </c>
    </row>
    <row r="16" spans="1:19" ht="15" customHeight="1">
      <c r="A16" s="950"/>
      <c r="B16" s="676" t="s">
        <v>30</v>
      </c>
      <c r="C16" s="3">
        <f>('4 KALKULATION Detail'!C50)</f>
        <v>0</v>
      </c>
      <c r="D16" s="4">
        <f>('4 KALKULATION Detail'!G50)</f>
        <v>0</v>
      </c>
      <c r="E16" s="88">
        <f t="shared" si="0"/>
        <v>0</v>
      </c>
      <c r="F16" s="89">
        <f t="shared" si="1"/>
        <v>0</v>
      </c>
      <c r="G16" s="89">
        <f t="shared" si="2"/>
        <v>0</v>
      </c>
      <c r="H16" s="69">
        <f>IF(AND(C16=0),0,IF(E16/C16&gt;$E$66,C16*$G$66,E16*$G$65))</f>
        <v>0</v>
      </c>
      <c r="I16" s="63">
        <f>IF(F16&gt;$F$64,$H$64,F16*$H$65)</f>
        <v>0</v>
      </c>
      <c r="J16" s="64">
        <f>IF(E16*$G$1&gt;(0.5833*(C16)*$E$67),(0.5833*(C16)*$G$67),E16*$G$1*$G$65)</f>
        <v>0</v>
      </c>
      <c r="K16" s="5">
        <f>IF(F16&gt;$F$64,0,IF(F16*$G$1&gt;($F$64-F16),($F$64-F16),F16*$G$1*$H$65))</f>
        <v>0</v>
      </c>
      <c r="L16" s="65">
        <f t="shared" si="3"/>
        <v>0</v>
      </c>
      <c r="M16" s="66">
        <f t="shared" si="4"/>
        <v>0</v>
      </c>
      <c r="N16" s="5">
        <f t="shared" si="5"/>
        <v>0</v>
      </c>
      <c r="O16" s="5">
        <f t="shared" si="6"/>
        <v>0</v>
      </c>
      <c r="P16" s="5">
        <f t="shared" si="7"/>
        <v>0</v>
      </c>
      <c r="Q16" s="77">
        <f t="shared" si="8"/>
        <v>0</v>
      </c>
      <c r="R16" s="94">
        <f t="shared" si="9"/>
        <v>0</v>
      </c>
    </row>
    <row r="17" spans="1:18" ht="15" customHeight="1">
      <c r="A17" s="950"/>
      <c r="B17" s="676" t="s">
        <v>31</v>
      </c>
      <c r="C17" s="3">
        <f>('4 KALKULATION Detail'!C51)</f>
        <v>0</v>
      </c>
      <c r="D17" s="4">
        <f>('4 KALKULATION Detail'!G51)</f>
        <v>0</v>
      </c>
      <c r="E17" s="88">
        <f t="shared" si="0"/>
        <v>0</v>
      </c>
      <c r="F17" s="90">
        <f t="shared" si="1"/>
        <v>0</v>
      </c>
      <c r="G17" s="89">
        <f t="shared" si="2"/>
        <v>0</v>
      </c>
      <c r="H17" s="69">
        <f>IF(AND(C17=0),0,IF(E17/C17&gt;$E$66,C17*$G$66,E17*$G$65))</f>
        <v>0</v>
      </c>
      <c r="I17" s="63">
        <f>IF(F17&gt;$F$64,$H$64,F17*$H$65)</f>
        <v>0</v>
      </c>
      <c r="J17" s="64">
        <f>IF(E17*$G$1&gt;(0.5833*(C17)*$E$67),(0.5833*(C17)*$G$67),E17*$G$1*$G$65)</f>
        <v>0</v>
      </c>
      <c r="K17" s="5">
        <f>IF(F17&gt;$F$64,0,IF(F17*$G$1&gt;($F$64-F17),($F$64-F17),F17*$G$1*$H$65))</f>
        <v>0</v>
      </c>
      <c r="L17" s="65">
        <f t="shared" si="3"/>
        <v>0</v>
      </c>
      <c r="M17" s="66">
        <f t="shared" si="4"/>
        <v>0</v>
      </c>
      <c r="N17" s="5">
        <f t="shared" si="5"/>
        <v>0</v>
      </c>
      <c r="O17" s="5">
        <f t="shared" si="6"/>
        <v>0</v>
      </c>
      <c r="P17" s="5">
        <f t="shared" si="7"/>
        <v>0</v>
      </c>
      <c r="Q17" s="77">
        <f t="shared" si="8"/>
        <v>0</v>
      </c>
      <c r="R17" s="94">
        <f t="shared" si="9"/>
        <v>0</v>
      </c>
    </row>
    <row r="18" spans="1:18" ht="15" customHeight="1">
      <c r="A18" s="950"/>
      <c r="B18" s="676" t="s">
        <v>32</v>
      </c>
      <c r="C18" s="3">
        <f>('4 KALKULATION Detail'!C52)</f>
        <v>0</v>
      </c>
      <c r="D18" s="4">
        <f>('4 KALKULATION Detail'!G52)</f>
        <v>0</v>
      </c>
      <c r="E18" s="88">
        <f t="shared" si="0"/>
        <v>0</v>
      </c>
      <c r="F18" s="90">
        <f t="shared" si="1"/>
        <v>0</v>
      </c>
      <c r="G18" s="89">
        <f t="shared" si="2"/>
        <v>0</v>
      </c>
      <c r="H18" s="69">
        <f>IF(AND(C18=0),0,IF(E18/C18&gt;$E$66,C18*$G$66,E18*$G$65))</f>
        <v>0</v>
      </c>
      <c r="I18" s="63">
        <f>IF(F18&gt;$F$64,$H$64,F18*$H$65)</f>
        <v>0</v>
      </c>
      <c r="J18" s="64">
        <f>IF(E18*$G$1&gt;(0.5833*(C18)*$E$67),(0.5833*(C18)*$G$67),E18*$G$1*$G$65)</f>
        <v>0</v>
      </c>
      <c r="K18" s="5">
        <f>IF(F18&gt;$F$64,0,IF(F18*$G$1&gt;($F$64-F18),($F$64-F18),F18*$G$1*$H$65))</f>
        <v>0</v>
      </c>
      <c r="L18" s="65">
        <f t="shared" si="3"/>
        <v>0</v>
      </c>
      <c r="M18" s="66">
        <f t="shared" si="4"/>
        <v>0</v>
      </c>
      <c r="N18" s="5">
        <f t="shared" si="5"/>
        <v>0</v>
      </c>
      <c r="O18" s="5">
        <f t="shared" si="6"/>
        <v>0</v>
      </c>
      <c r="P18" s="5">
        <f t="shared" si="7"/>
        <v>0</v>
      </c>
      <c r="Q18" s="77">
        <f t="shared" si="8"/>
        <v>0</v>
      </c>
      <c r="R18" s="94">
        <f t="shared" si="9"/>
        <v>0</v>
      </c>
    </row>
    <row r="19" spans="1:18" ht="15" customHeight="1">
      <c r="A19" s="950"/>
      <c r="B19" s="676" t="s">
        <v>33</v>
      </c>
      <c r="C19" s="3">
        <f>('4 KALKULATION Detail'!C53)</f>
        <v>0</v>
      </c>
      <c r="D19" s="4">
        <f>('4 KALKULATION Detail'!G53)</f>
        <v>0</v>
      </c>
      <c r="E19" s="88">
        <f t="shared" si="0"/>
        <v>0</v>
      </c>
      <c r="F19" s="90">
        <f t="shared" si="1"/>
        <v>0</v>
      </c>
      <c r="G19" s="89">
        <f t="shared" si="2"/>
        <v>0</v>
      </c>
      <c r="H19" s="69">
        <f>IF(AND(C19=0),0,IF(E19/C19&gt;$E$66,C19*$G$66,E19*$G$65))</f>
        <v>0</v>
      </c>
      <c r="I19" s="63">
        <f>IF(F19&gt;$F$64,$H$64,F19*$H$65)</f>
        <v>0</v>
      </c>
      <c r="J19" s="64">
        <f>IF(E19*$G$1&gt;(0.5833*(C19)*$E$67),(0.5833*(C19)*$G$67),E19*$G$1*$G$65)</f>
        <v>0</v>
      </c>
      <c r="K19" s="5">
        <f>IF(F19&gt;$F$64,0,IF(F19*$G$1&gt;($F$64-F19),($F$64-F19),F19*$G$1*$H$65))</f>
        <v>0</v>
      </c>
      <c r="L19" s="65">
        <f t="shared" si="3"/>
        <v>0</v>
      </c>
      <c r="M19" s="66">
        <f t="shared" si="4"/>
        <v>0</v>
      </c>
      <c r="N19" s="5">
        <f t="shared" si="5"/>
        <v>0</v>
      </c>
      <c r="O19" s="5">
        <f t="shared" si="6"/>
        <v>0</v>
      </c>
      <c r="P19" s="5">
        <f t="shared" si="7"/>
        <v>0</v>
      </c>
      <c r="Q19" s="77">
        <f t="shared" si="8"/>
        <v>0</v>
      </c>
      <c r="R19" s="94">
        <f t="shared" si="9"/>
        <v>0</v>
      </c>
    </row>
    <row r="20" spans="1:18" ht="15" customHeight="1">
      <c r="A20" s="950"/>
      <c r="B20" s="676" t="s">
        <v>34</v>
      </c>
      <c r="C20" s="3" t="str">
        <f>('4 KALKULATION Detail'!C54)</f>
        <v>0</v>
      </c>
      <c r="D20" s="4">
        <f>('4 KALKULATION Detail'!G54)</f>
        <v>0</v>
      </c>
      <c r="E20" s="88">
        <f t="shared" si="0"/>
        <v>0</v>
      </c>
      <c r="F20" s="90">
        <f t="shared" si="1"/>
        <v>0</v>
      </c>
      <c r="G20" s="89">
        <f t="shared" si="2"/>
        <v>0</v>
      </c>
      <c r="H20" s="69">
        <f>IFERROR(IF(AND(C20=0),0,IF(E20/C20&gt;$E$66,C20*$G$66,E20*$G$65)),0)</f>
        <v>0</v>
      </c>
      <c r="I20" s="63">
        <f>IF(F20&gt;$F$64,$H$64,F20*$H$65)</f>
        <v>0</v>
      </c>
      <c r="J20" s="64">
        <f>IF(E20*$G$1&gt;(0.5833*(C20)*$E$67),(0.5833*(C20)*$G$67),E20*$G$1*$G$65)</f>
        <v>0</v>
      </c>
      <c r="K20" s="5">
        <f>IF(F20&gt;$F$64,0,IF(F20*$G$1&gt;($F$64-F20),($F$64-F20),F20*$G$1*$H$65))</f>
        <v>0</v>
      </c>
      <c r="L20" s="65">
        <f t="shared" si="3"/>
        <v>0</v>
      </c>
      <c r="M20" s="66">
        <f t="shared" si="4"/>
        <v>0</v>
      </c>
      <c r="N20" s="5">
        <f t="shared" si="5"/>
        <v>0</v>
      </c>
      <c r="O20" s="5">
        <f t="shared" si="6"/>
        <v>0</v>
      </c>
      <c r="P20" s="5">
        <f t="shared" si="7"/>
        <v>0</v>
      </c>
      <c r="Q20" s="77">
        <f t="shared" si="8"/>
        <v>0</v>
      </c>
      <c r="R20" s="94">
        <f t="shared" si="9"/>
        <v>0</v>
      </c>
    </row>
    <row r="21" spans="1:18" ht="15" customHeight="1">
      <c r="A21" s="950"/>
      <c r="B21" s="676" t="s">
        <v>35</v>
      </c>
      <c r="C21" s="3">
        <f>('4 KALKULATION Detail'!C55)</f>
        <v>0</v>
      </c>
      <c r="D21" s="4">
        <f>('4 KALKULATION Detail'!G55)</f>
        <v>0</v>
      </c>
      <c r="E21" s="88">
        <f t="shared" si="0"/>
        <v>0</v>
      </c>
      <c r="F21" s="90">
        <f t="shared" si="1"/>
        <v>0</v>
      </c>
      <c r="G21" s="89">
        <f t="shared" si="2"/>
        <v>0</v>
      </c>
      <c r="H21" s="69">
        <f>IF(AND(C21=0),0,IF(E21/C21&gt;$E$66,C21*$G$66,E21*$G$65))</f>
        <v>0</v>
      </c>
      <c r="I21" s="63">
        <f>IF(F21&gt;$F$64,$H$64,F21*$H$65)</f>
        <v>0</v>
      </c>
      <c r="J21" s="64">
        <f>IF(E21*$G$1&gt;(0.5833*(C21)*$E$67),(0.5833*(C21)*$G$67),E21*$G$1*$G$65)</f>
        <v>0</v>
      </c>
      <c r="K21" s="5">
        <f>IF(F21&gt;$F$64,0,IF(F21*$G$1&gt;($F$64-F21),($F$64-F21),F21*$G$1*$H$65))</f>
        <v>0</v>
      </c>
      <c r="L21" s="65">
        <f t="shared" si="3"/>
        <v>0</v>
      </c>
      <c r="M21" s="66">
        <f t="shared" si="4"/>
        <v>0</v>
      </c>
      <c r="N21" s="5">
        <f t="shared" si="5"/>
        <v>0</v>
      </c>
      <c r="O21" s="5">
        <f t="shared" si="6"/>
        <v>0</v>
      </c>
      <c r="P21" s="5">
        <f t="shared" si="7"/>
        <v>0</v>
      </c>
      <c r="Q21" s="77">
        <f t="shared" si="8"/>
        <v>0</v>
      </c>
      <c r="R21" s="94">
        <f t="shared" si="9"/>
        <v>0</v>
      </c>
    </row>
    <row r="22" spans="1:18" ht="15" customHeight="1">
      <c r="A22" s="950"/>
      <c r="B22" s="676" t="s">
        <v>36</v>
      </c>
      <c r="C22" s="3">
        <f>('4 KALKULATION Detail'!C56)</f>
        <v>0</v>
      </c>
      <c r="D22" s="4">
        <f>('4 KALKULATION Detail'!G56)</f>
        <v>0</v>
      </c>
      <c r="E22" s="88">
        <f t="shared" si="0"/>
        <v>0</v>
      </c>
      <c r="F22" s="90">
        <f t="shared" si="1"/>
        <v>0</v>
      </c>
      <c r="G22" s="89">
        <f t="shared" si="2"/>
        <v>0</v>
      </c>
      <c r="H22" s="69">
        <f>IF(AND(C22=0),0,IF(E22/C22&gt;$E$66,C22*$G$66,E22*$G$65))</f>
        <v>0</v>
      </c>
      <c r="I22" s="63">
        <f>IF(F22&gt;$F$64,$H$64,F22*$H$65)</f>
        <v>0</v>
      </c>
      <c r="J22" s="64">
        <f>IF(E22*$G$1&gt;(0.5833*(C22)*$E$67),(0.5833*(C22)*$G$67),E22*$G$1*$G$65)</f>
        <v>0</v>
      </c>
      <c r="K22" s="5">
        <f>IF(F22&gt;$F$64,0,IF(F22*$G$1&gt;($F$64-F22),($F$64-F22),F22*$G$1*$H$65))</f>
        <v>0</v>
      </c>
      <c r="L22" s="65">
        <f t="shared" si="3"/>
        <v>0</v>
      </c>
      <c r="M22" s="66">
        <f t="shared" si="4"/>
        <v>0</v>
      </c>
      <c r="N22" s="5">
        <f t="shared" si="5"/>
        <v>0</v>
      </c>
      <c r="O22" s="5">
        <f t="shared" si="6"/>
        <v>0</v>
      </c>
      <c r="P22" s="5">
        <f t="shared" si="7"/>
        <v>0</v>
      </c>
      <c r="Q22" s="77">
        <f t="shared" si="8"/>
        <v>0</v>
      </c>
      <c r="R22" s="94">
        <f t="shared" si="9"/>
        <v>0</v>
      </c>
    </row>
    <row r="23" spans="1:18" ht="15" customHeight="1">
      <c r="A23" s="950"/>
      <c r="B23" s="676" t="s">
        <v>37</v>
      </c>
      <c r="C23" s="3">
        <f>('4 KALKULATION Detail'!C57)</f>
        <v>0</v>
      </c>
      <c r="D23" s="4">
        <f>('4 KALKULATION Detail'!G57)</f>
        <v>0</v>
      </c>
      <c r="E23" s="88">
        <f t="shared" si="0"/>
        <v>0</v>
      </c>
      <c r="F23" s="90">
        <f t="shared" si="1"/>
        <v>0</v>
      </c>
      <c r="G23" s="89">
        <f t="shared" si="2"/>
        <v>0</v>
      </c>
      <c r="H23" s="69">
        <f>IF(AND(C23=0),0,IF(E23/C23&gt;$E$66,C23*$G$66,E23*$G$65))</f>
        <v>0</v>
      </c>
      <c r="I23" s="63">
        <f>IF(F23&gt;$F$64,$H$64,F23*$H$65)</f>
        <v>0</v>
      </c>
      <c r="J23" s="64">
        <f>IF(E23*$G$1&gt;(0.5833*(C23)*$E$67),(0.5833*(C23)*$G$67),E23*$G$1*$G$65)</f>
        <v>0</v>
      </c>
      <c r="K23" s="5">
        <f>IF(F23&gt;$F$64,0,IF(F23*$G$1&gt;($F$64-F23),($F$64-F23),F23*$G$1*$H$65))</f>
        <v>0</v>
      </c>
      <c r="L23" s="65">
        <f t="shared" si="3"/>
        <v>0</v>
      </c>
      <c r="M23" s="66">
        <f t="shared" si="4"/>
        <v>0</v>
      </c>
      <c r="N23" s="5">
        <f t="shared" si="5"/>
        <v>0</v>
      </c>
      <c r="O23" s="5">
        <f t="shared" si="6"/>
        <v>0</v>
      </c>
      <c r="P23" s="5">
        <f t="shared" si="7"/>
        <v>0</v>
      </c>
      <c r="Q23" s="77">
        <f t="shared" si="8"/>
        <v>0</v>
      </c>
      <c r="R23" s="94">
        <f t="shared" si="9"/>
        <v>0</v>
      </c>
    </row>
    <row r="24" spans="1:18" ht="15" customHeight="1">
      <c r="A24" s="950"/>
      <c r="B24" s="676" t="s">
        <v>38</v>
      </c>
      <c r="C24" s="3">
        <f>('4 KALKULATION Detail'!C58)</f>
        <v>0</v>
      </c>
      <c r="D24" s="4">
        <f>('4 KALKULATION Detail'!G58)</f>
        <v>0</v>
      </c>
      <c r="E24" s="88">
        <f t="shared" si="0"/>
        <v>0</v>
      </c>
      <c r="F24" s="89">
        <f t="shared" si="1"/>
        <v>0</v>
      </c>
      <c r="G24" s="89">
        <f t="shared" si="2"/>
        <v>0</v>
      </c>
      <c r="H24" s="69">
        <f>IF(AND(C24=0),0,IF(E24/C24&gt;$E$66,C24*$G$66,E24*$G$65))</f>
        <v>0</v>
      </c>
      <c r="I24" s="63">
        <f>IF(F24&gt;$F$64,$H$64,F24*$H$65)</f>
        <v>0</v>
      </c>
      <c r="J24" s="64">
        <f>IF(E24*$G$1&gt;(0.5833*(C24)*$E$67),(0.5833*(C24)*$G$67),E24*$G$1*$G$65)</f>
        <v>0</v>
      </c>
      <c r="K24" s="5">
        <f>IF(F24&gt;$F$64,0,IF(F24*$G$1&gt;($F$64-F24),($F$64-F24),F24*$G$1*$H$65))</f>
        <v>0</v>
      </c>
      <c r="L24" s="65">
        <f t="shared" si="3"/>
        <v>0</v>
      </c>
      <c r="M24" s="66">
        <f t="shared" si="4"/>
        <v>0</v>
      </c>
      <c r="N24" s="5">
        <f t="shared" si="5"/>
        <v>0</v>
      </c>
      <c r="O24" s="5">
        <f t="shared" si="6"/>
        <v>0</v>
      </c>
      <c r="P24" s="5">
        <f t="shared" si="7"/>
        <v>0</v>
      </c>
      <c r="Q24" s="77">
        <f t="shared" si="8"/>
        <v>0</v>
      </c>
      <c r="R24" s="94">
        <f t="shared" si="9"/>
        <v>0</v>
      </c>
    </row>
    <row r="25" spans="1:18" ht="15" customHeight="1">
      <c r="A25" s="950"/>
      <c r="B25" s="676" t="s">
        <v>39</v>
      </c>
      <c r="C25" s="3">
        <f>('4 KALKULATION Detail'!C59)</f>
        <v>0</v>
      </c>
      <c r="D25" s="4">
        <f>('4 KALKULATION Detail'!G59)</f>
        <v>0</v>
      </c>
      <c r="E25" s="88">
        <f t="shared" si="0"/>
        <v>0</v>
      </c>
      <c r="F25" s="89">
        <f t="shared" si="1"/>
        <v>0</v>
      </c>
      <c r="G25" s="89">
        <f t="shared" si="2"/>
        <v>0</v>
      </c>
      <c r="H25" s="69">
        <f>IF(AND(C25=0),0,IF(E25/C25&gt;$E$66,C25*$G$66,E25*$G$65))</f>
        <v>0</v>
      </c>
      <c r="I25" s="63">
        <f>IF(F25&gt;$F$64,$H$64,F25*$H$65)</f>
        <v>0</v>
      </c>
      <c r="J25" s="64">
        <f>IF(E25*$G$1&gt;(0.5833*(C25)*$E$67),(0.5833*(C25)*$G$67),E25*$G$1*$G$65)</f>
        <v>0</v>
      </c>
      <c r="K25" s="5">
        <f>IF(F25&gt;$F$64,0,IF(F25*$G$1&gt;($F$64-F25),($F$64-F25),F25*$G$1*$H$65))</f>
        <v>0</v>
      </c>
      <c r="L25" s="65">
        <f t="shared" si="3"/>
        <v>0</v>
      </c>
      <c r="M25" s="66">
        <f t="shared" si="4"/>
        <v>0</v>
      </c>
      <c r="N25" s="5">
        <f t="shared" si="5"/>
        <v>0</v>
      </c>
      <c r="O25" s="5">
        <f t="shared" si="6"/>
        <v>0</v>
      </c>
      <c r="P25" s="5">
        <f t="shared" si="7"/>
        <v>0</v>
      </c>
      <c r="Q25" s="77">
        <f t="shared" si="8"/>
        <v>0</v>
      </c>
      <c r="R25" s="94">
        <f t="shared" si="9"/>
        <v>0</v>
      </c>
    </row>
    <row r="26" spans="1:18" ht="15" customHeight="1">
      <c r="A26" s="950"/>
      <c r="B26" s="676" t="s">
        <v>40</v>
      </c>
      <c r="C26" s="3">
        <f>('4 KALKULATION Detail'!C60)</f>
        <v>0</v>
      </c>
      <c r="D26" s="4">
        <f>('4 KALKULATION Detail'!G60)</f>
        <v>0</v>
      </c>
      <c r="E26" s="88">
        <f t="shared" si="0"/>
        <v>0</v>
      </c>
      <c r="F26" s="89">
        <f t="shared" si="1"/>
        <v>0</v>
      </c>
      <c r="G26" s="89">
        <f t="shared" si="2"/>
        <v>0</v>
      </c>
      <c r="H26" s="69">
        <f>IF(AND(C26=0),0,IF(E26/C26&gt;$E$66,C26*$G$66,E26*$G$65))</f>
        <v>0</v>
      </c>
      <c r="I26" s="63">
        <f>IF(F26&gt;$F$64,$H$64,F26*$H$65)</f>
        <v>0</v>
      </c>
      <c r="J26" s="64">
        <f>IF(E26*$G$1&gt;(0.5833*(C26)*$E$67),(0.5833*(C26)*$G$67),E26*$G$1*$G$65)</f>
        <v>0</v>
      </c>
      <c r="K26" s="5">
        <f>IF(F26&gt;$F$64,0,IF(F26*$G$1&gt;($F$64-F26),($F$64-F26),F26*$G$1*$H$65))</f>
        <v>0</v>
      </c>
      <c r="L26" s="65">
        <f t="shared" si="3"/>
        <v>0</v>
      </c>
      <c r="M26" s="66">
        <f t="shared" si="4"/>
        <v>0</v>
      </c>
      <c r="N26" s="5">
        <f t="shared" si="5"/>
        <v>0</v>
      </c>
      <c r="O26" s="5">
        <f t="shared" si="6"/>
        <v>0</v>
      </c>
      <c r="P26" s="5">
        <f t="shared" si="7"/>
        <v>0</v>
      </c>
      <c r="Q26" s="77">
        <f t="shared" si="8"/>
        <v>0</v>
      </c>
      <c r="R26" s="94">
        <f t="shared" si="9"/>
        <v>0</v>
      </c>
    </row>
    <row r="27" spans="1:18" ht="15" customHeight="1">
      <c r="A27" s="950"/>
      <c r="B27" s="676" t="s">
        <v>41</v>
      </c>
      <c r="C27" s="3">
        <f>('4 KALKULATION Detail'!C61)</f>
        <v>0</v>
      </c>
      <c r="D27" s="4">
        <f>('4 KALKULATION Detail'!G61)</f>
        <v>0</v>
      </c>
      <c r="E27" s="88">
        <f t="shared" si="0"/>
        <v>0</v>
      </c>
      <c r="F27" s="89">
        <f t="shared" si="1"/>
        <v>0</v>
      </c>
      <c r="G27" s="89">
        <f t="shared" si="2"/>
        <v>0</v>
      </c>
      <c r="H27" s="69">
        <f>IF(AND(C27=0),0,IF(E27/C27&gt;$E$66,C27*$G$66,E27*$G$65))</f>
        <v>0</v>
      </c>
      <c r="I27" s="63">
        <f>IF(F27&gt;$F$64,$H$64,F27*$H$65)</f>
        <v>0</v>
      </c>
      <c r="J27" s="64">
        <f>IF(E27*$G$1&gt;(0.5833*(C27)*$E$67),(0.5833*(C27)*$G$67),E27*$G$1*$G$65)</f>
        <v>0</v>
      </c>
      <c r="K27" s="5">
        <f>IF(F27&gt;$F$64,0,IF(F27*$G$1&gt;($F$64-F27),($F$64-F27),F27*$G$1*$H$65))</f>
        <v>0</v>
      </c>
      <c r="L27" s="65">
        <f t="shared" si="3"/>
        <v>0</v>
      </c>
      <c r="M27" s="66">
        <f t="shared" si="4"/>
        <v>0</v>
      </c>
      <c r="N27" s="5">
        <f t="shared" si="5"/>
        <v>0</v>
      </c>
      <c r="O27" s="5">
        <f t="shared" si="6"/>
        <v>0</v>
      </c>
      <c r="P27" s="5">
        <f t="shared" si="7"/>
        <v>0</v>
      </c>
      <c r="Q27" s="77">
        <f t="shared" si="8"/>
        <v>0</v>
      </c>
      <c r="R27" s="94">
        <f t="shared" si="9"/>
        <v>0</v>
      </c>
    </row>
    <row r="28" spans="1:18" ht="15" customHeight="1">
      <c r="A28" s="950"/>
      <c r="B28" s="676" t="s">
        <v>42</v>
      </c>
      <c r="C28" s="3">
        <f>('4 KALKULATION Detail'!C62)</f>
        <v>0</v>
      </c>
      <c r="D28" s="4">
        <f>('4 KALKULATION Detail'!G62)</f>
        <v>0</v>
      </c>
      <c r="E28" s="88">
        <f t="shared" si="0"/>
        <v>0</v>
      </c>
      <c r="F28" s="89">
        <f t="shared" si="1"/>
        <v>0</v>
      </c>
      <c r="G28" s="89">
        <f t="shared" si="2"/>
        <v>0</v>
      </c>
      <c r="H28" s="69">
        <f>IF(AND(C28=0),0,IF(E28/C28&gt;$E$66,C28*$G$66,E28*$G$65))</f>
        <v>0</v>
      </c>
      <c r="I28" s="63">
        <f>IF(F28&gt;$F$64,$H$64,F28*$H$65)</f>
        <v>0</v>
      </c>
      <c r="J28" s="64">
        <f>IF(E28*$G$1&gt;(0.5833*(C28)*$E$67),(0.5833*(C28)*$G$67),E28*$G$1*$G$65)</f>
        <v>0</v>
      </c>
      <c r="K28" s="5">
        <f>IF(F28&gt;$F$64,0,IF(F28*$G$1&gt;($F$64-F28),($F$64-F28),F28*$G$1*$H$65))</f>
        <v>0</v>
      </c>
      <c r="L28" s="65">
        <f t="shared" si="3"/>
        <v>0</v>
      </c>
      <c r="M28" s="66">
        <f t="shared" si="4"/>
        <v>0</v>
      </c>
      <c r="N28" s="5">
        <f t="shared" si="5"/>
        <v>0</v>
      </c>
      <c r="O28" s="5">
        <f t="shared" si="6"/>
        <v>0</v>
      </c>
      <c r="P28" s="5">
        <f t="shared" si="7"/>
        <v>0</v>
      </c>
      <c r="Q28" s="77">
        <f t="shared" si="8"/>
        <v>0</v>
      </c>
      <c r="R28" s="94">
        <f t="shared" si="9"/>
        <v>0</v>
      </c>
    </row>
    <row r="29" spans="1:18" ht="15" customHeight="1">
      <c r="A29" s="950"/>
      <c r="B29" s="676" t="s">
        <v>43</v>
      </c>
      <c r="C29" s="3">
        <f>('4 KALKULATION Detail'!C63)</f>
        <v>0</v>
      </c>
      <c r="D29" s="4">
        <f>('4 KALKULATION Detail'!G63)</f>
        <v>0</v>
      </c>
      <c r="E29" s="88">
        <f t="shared" si="0"/>
        <v>0</v>
      </c>
      <c r="F29" s="89">
        <f t="shared" si="1"/>
        <v>0</v>
      </c>
      <c r="G29" s="89">
        <f t="shared" si="2"/>
        <v>0</v>
      </c>
      <c r="H29" s="69">
        <f>IF(AND(C29=0),0,IF(E29/C29&gt;$E$66,C29*$G$66,E29*$G$65))</f>
        <v>0</v>
      </c>
      <c r="I29" s="63">
        <f>IF(F29&gt;$F$64,$H$64,F29*$H$65)</f>
        <v>0</v>
      </c>
      <c r="J29" s="64">
        <f>IF(E29*$G$1&gt;(0.5833*(C29)*$E$67),(0.5833*(C29)*$G$67),E29*$G$1*$G$65)</f>
        <v>0</v>
      </c>
      <c r="K29" s="5">
        <f>IF(F29&gt;$F$64,0,IF(F29*$G$1&gt;($F$64-F29),($F$64-F29),F29*$G$1*$H$65))</f>
        <v>0</v>
      </c>
      <c r="L29" s="65">
        <f t="shared" si="3"/>
        <v>0</v>
      </c>
      <c r="M29" s="66">
        <f t="shared" si="4"/>
        <v>0</v>
      </c>
      <c r="N29" s="5">
        <f t="shared" si="5"/>
        <v>0</v>
      </c>
      <c r="O29" s="5">
        <f t="shared" si="6"/>
        <v>0</v>
      </c>
      <c r="P29" s="5">
        <f t="shared" si="7"/>
        <v>0</v>
      </c>
      <c r="Q29" s="77">
        <f t="shared" si="8"/>
        <v>0</v>
      </c>
      <c r="R29" s="94">
        <f t="shared" si="9"/>
        <v>0</v>
      </c>
    </row>
    <row r="30" spans="1:18" ht="15" customHeight="1">
      <c r="A30" s="950"/>
      <c r="B30" s="676" t="s">
        <v>44</v>
      </c>
      <c r="C30" s="3">
        <f>('4 KALKULATION Detail'!C64)</f>
        <v>0</v>
      </c>
      <c r="D30" s="4">
        <f>('4 KALKULATION Detail'!G64)</f>
        <v>0</v>
      </c>
      <c r="E30" s="88">
        <f t="shared" si="0"/>
        <v>0</v>
      </c>
      <c r="F30" s="89">
        <f t="shared" si="1"/>
        <v>0</v>
      </c>
      <c r="G30" s="89">
        <f t="shared" si="2"/>
        <v>0</v>
      </c>
      <c r="H30" s="69">
        <f>IF(AND(C30=0),0,IF(E30/C30&gt;$E$66,C30*$G$66,E30*$G$65))</f>
        <v>0</v>
      </c>
      <c r="I30" s="63">
        <f>IF(F30&gt;$F$64,$H$64,F30*$H$65)</f>
        <v>0</v>
      </c>
      <c r="J30" s="64">
        <f>IF(E30*$G$1&gt;(0.5833*(C30)*$E$67),(0.5833*(C30)*$G$67),E30*$G$1*$G$65)</f>
        <v>0</v>
      </c>
      <c r="K30" s="5">
        <f>IF(F30&gt;$F$64,0,IF(F30*$G$1&gt;($F$64-F30),($F$64-F30),F30*$G$1*$H$65))</f>
        <v>0</v>
      </c>
      <c r="L30" s="65">
        <f t="shared" si="3"/>
        <v>0</v>
      </c>
      <c r="M30" s="66">
        <f t="shared" si="4"/>
        <v>0</v>
      </c>
      <c r="N30" s="5">
        <f t="shared" si="5"/>
        <v>0</v>
      </c>
      <c r="O30" s="5">
        <f t="shared" si="6"/>
        <v>0</v>
      </c>
      <c r="P30" s="5">
        <f t="shared" si="7"/>
        <v>0</v>
      </c>
      <c r="Q30" s="77">
        <f t="shared" si="8"/>
        <v>0</v>
      </c>
      <c r="R30" s="94">
        <f t="shared" si="9"/>
        <v>0</v>
      </c>
    </row>
    <row r="31" spans="1:18" ht="15" customHeight="1">
      <c r="A31" s="950"/>
      <c r="B31" s="676" t="s">
        <v>45</v>
      </c>
      <c r="C31" s="3">
        <f>('4 KALKULATION Detail'!C65)</f>
        <v>0</v>
      </c>
      <c r="D31" s="4">
        <f>('4 KALKULATION Detail'!G65)</f>
        <v>0</v>
      </c>
      <c r="E31" s="88">
        <f t="shared" si="0"/>
        <v>0</v>
      </c>
      <c r="F31" s="89">
        <f t="shared" si="1"/>
        <v>0</v>
      </c>
      <c r="G31" s="89">
        <f t="shared" si="2"/>
        <v>0</v>
      </c>
      <c r="H31" s="69">
        <f>IF(AND(C31=0),0,IF(E31/C31&gt;$E$66,C31*$G$66,E31*$G$65))</f>
        <v>0</v>
      </c>
      <c r="I31" s="63">
        <f>IF(F31&gt;$F$64,$H$64,F31*$H$65)</f>
        <v>0</v>
      </c>
      <c r="J31" s="64">
        <f>IF(E31*$G$1&gt;(0.5833*(C31)*$E$67),(0.5833*(C31)*$G$67),E31*$G$1*$G$65)</f>
        <v>0</v>
      </c>
      <c r="K31" s="5">
        <f>IF(F31&gt;$F$64,0,IF(F31*$G$1&gt;($F$64-F31),($F$64-F31),F31*$G$1*$H$65))</f>
        <v>0</v>
      </c>
      <c r="L31" s="65">
        <f t="shared" si="3"/>
        <v>0</v>
      </c>
      <c r="M31" s="66">
        <f t="shared" si="4"/>
        <v>0</v>
      </c>
      <c r="N31" s="5">
        <f t="shared" si="5"/>
        <v>0</v>
      </c>
      <c r="O31" s="5">
        <f t="shared" si="6"/>
        <v>0</v>
      </c>
      <c r="P31" s="5">
        <f t="shared" si="7"/>
        <v>0</v>
      </c>
      <c r="Q31" s="77">
        <f t="shared" si="8"/>
        <v>0</v>
      </c>
      <c r="R31" s="94">
        <f t="shared" si="9"/>
        <v>0</v>
      </c>
    </row>
    <row r="32" spans="1:18" ht="15" customHeight="1">
      <c r="A32" s="950"/>
      <c r="B32" s="676" t="s">
        <v>46</v>
      </c>
      <c r="C32" s="3">
        <f>('4 KALKULATION Detail'!C66)</f>
        <v>0</v>
      </c>
      <c r="D32" s="4">
        <f>('4 KALKULATION Detail'!G66)</f>
        <v>0</v>
      </c>
      <c r="E32" s="88">
        <f t="shared" si="0"/>
        <v>0</v>
      </c>
      <c r="F32" s="89">
        <f t="shared" si="1"/>
        <v>0</v>
      </c>
      <c r="G32" s="89">
        <f t="shared" si="2"/>
        <v>0</v>
      </c>
      <c r="H32" s="69">
        <f>IF(AND(C32=0),0,IF(E32/C32&gt;$E$66,C32*$G$66,E32*$G$65))</f>
        <v>0</v>
      </c>
      <c r="I32" s="63">
        <f>IF(F32&gt;$F$64,$H$64,F32*$H$65)</f>
        <v>0</v>
      </c>
      <c r="J32" s="64">
        <f>IF(E32*$G$1&gt;(0.5833*(C32)*$E$67),(0.5833*(C32)*$G$67),E32*$G$1*$G$65)</f>
        <v>0</v>
      </c>
      <c r="K32" s="5">
        <f>IF(F32&gt;$F$64,0,IF(F32*$G$1&gt;($F$64-F32),($F$64-F32),F32*$G$1*$H$65))</f>
        <v>0</v>
      </c>
      <c r="L32" s="65">
        <f t="shared" si="3"/>
        <v>0</v>
      </c>
      <c r="M32" s="66">
        <f t="shared" si="4"/>
        <v>0</v>
      </c>
      <c r="N32" s="5">
        <f t="shared" si="5"/>
        <v>0</v>
      </c>
      <c r="O32" s="5">
        <f t="shared" si="6"/>
        <v>0</v>
      </c>
      <c r="P32" s="5">
        <f t="shared" si="7"/>
        <v>0</v>
      </c>
      <c r="Q32" s="77">
        <f t="shared" si="8"/>
        <v>0</v>
      </c>
      <c r="R32" s="94">
        <f t="shared" si="9"/>
        <v>0</v>
      </c>
    </row>
    <row r="33" spans="1:18" ht="15" customHeight="1">
      <c r="A33" s="950"/>
      <c r="B33" s="676" t="s">
        <v>47</v>
      </c>
      <c r="C33" s="3">
        <f>('4 KALKULATION Detail'!C67)</f>
        <v>0</v>
      </c>
      <c r="D33" s="4">
        <f>('4 KALKULATION Detail'!G67)</f>
        <v>0</v>
      </c>
      <c r="E33" s="88">
        <f t="shared" si="0"/>
        <v>0</v>
      </c>
      <c r="F33" s="89">
        <f t="shared" si="1"/>
        <v>0</v>
      </c>
      <c r="G33" s="89">
        <f t="shared" si="2"/>
        <v>0</v>
      </c>
      <c r="H33" s="69">
        <f>IF(AND(C33=0),0,IF(E33/C33&gt;$E$66,C33*$G$66,E33*$G$65))</f>
        <v>0</v>
      </c>
      <c r="I33" s="63">
        <f>IF(F33&gt;$F$64,$H$64,F33*$H$65)</f>
        <v>0</v>
      </c>
      <c r="J33" s="64">
        <f>IF(E33*$G$1&gt;(0.5833*(C33)*$E$67),(0.5833*(C33)*$G$67),E33*$G$1*$G$65)</f>
        <v>0</v>
      </c>
      <c r="K33" s="5">
        <f>IF(F33&gt;$F$64,0,IF(F33*$G$1&gt;($F$64-F33),($F$64-F33),F33*$G$1*$H$65))</f>
        <v>0</v>
      </c>
      <c r="L33" s="65">
        <f t="shared" si="3"/>
        <v>0</v>
      </c>
      <c r="M33" s="66">
        <f t="shared" si="4"/>
        <v>0</v>
      </c>
      <c r="N33" s="5">
        <f t="shared" si="5"/>
        <v>0</v>
      </c>
      <c r="O33" s="5">
        <f t="shared" si="6"/>
        <v>0</v>
      </c>
      <c r="P33" s="5">
        <f t="shared" si="7"/>
        <v>0</v>
      </c>
      <c r="Q33" s="77">
        <f t="shared" si="8"/>
        <v>0</v>
      </c>
      <c r="R33" s="94">
        <f t="shared" si="9"/>
        <v>0</v>
      </c>
    </row>
    <row r="34" spans="1:18" ht="15" customHeight="1">
      <c r="A34" s="950"/>
      <c r="B34" s="676" t="s">
        <v>605</v>
      </c>
      <c r="C34" s="3">
        <f>('4 KALKULATION Detail'!C68)</f>
        <v>0</v>
      </c>
      <c r="D34" s="4">
        <f>('4 KALKULATION Detail'!G68)</f>
        <v>0</v>
      </c>
      <c r="E34" s="88">
        <f t="shared" si="0"/>
        <v>0</v>
      </c>
      <c r="F34" s="89">
        <f t="shared" si="1"/>
        <v>0</v>
      </c>
      <c r="G34" s="89">
        <f t="shared" si="2"/>
        <v>0</v>
      </c>
      <c r="H34" s="69">
        <f>IF(AND(C34=0),0,IF(E34/C34&gt;$E$66,C34*$G$66,E34*$G$65))</f>
        <v>0</v>
      </c>
      <c r="I34" s="63">
        <f>IF(F34&gt;$F$64,$H$64,F34*$H$65)</f>
        <v>0</v>
      </c>
      <c r="J34" s="64">
        <f>IF(E34*$G$1&gt;(0.5833*(C34)*$E$67),(0.5833*(C34)*$G$67),E34*$G$1*$G$65)</f>
        <v>0</v>
      </c>
      <c r="K34" s="5">
        <f>IF(F34&gt;$F$64,0,IF(F34*$G$1&gt;($F$64-F34),($F$64-F34),F34*$G$1*$H$65))</f>
        <v>0</v>
      </c>
      <c r="L34" s="65">
        <f t="shared" si="3"/>
        <v>0</v>
      </c>
      <c r="M34" s="66">
        <f t="shared" si="4"/>
        <v>0</v>
      </c>
      <c r="N34" s="5">
        <f t="shared" si="5"/>
        <v>0</v>
      </c>
      <c r="O34" s="5">
        <f t="shared" si="6"/>
        <v>0</v>
      </c>
      <c r="P34" s="5">
        <f t="shared" si="7"/>
        <v>0</v>
      </c>
      <c r="Q34" s="77">
        <f t="shared" si="8"/>
        <v>0</v>
      </c>
      <c r="R34" s="94">
        <f t="shared" si="9"/>
        <v>0</v>
      </c>
    </row>
    <row r="35" spans="1:18" ht="15" customHeight="1">
      <c r="A35" s="950"/>
      <c r="B35" s="676" t="s">
        <v>606</v>
      </c>
      <c r="C35" s="3">
        <f>('4 KALKULATION Detail'!C69)</f>
        <v>0</v>
      </c>
      <c r="D35" s="4">
        <f>('4 KALKULATION Detail'!G69)</f>
        <v>0</v>
      </c>
      <c r="E35" s="88">
        <f t="shared" si="0"/>
        <v>0</v>
      </c>
      <c r="F35" s="89">
        <f t="shared" si="1"/>
        <v>0</v>
      </c>
      <c r="G35" s="89">
        <f t="shared" si="2"/>
        <v>0</v>
      </c>
      <c r="H35" s="69">
        <f>IF(AND(C35=0),0,IF(E35/C35&gt;$E$66,C35*$G$66,E35*$G$65))</f>
        <v>0</v>
      </c>
      <c r="I35" s="63">
        <f>IF(F35&gt;$F$64,$H$64,F35*$H$65)</f>
        <v>0</v>
      </c>
      <c r="J35" s="64">
        <f>IF(E35*$G$1&gt;(0.5833*(C35)*$E$67),(0.5833*(C35)*$G$67),E35*$G$1*$G$65)</f>
        <v>0</v>
      </c>
      <c r="K35" s="5">
        <f>IF(F35&gt;$F$64,0,IF(F35*$G$1&gt;($F$64-F35),($F$64-F35),F35*$G$1*$H$65))</f>
        <v>0</v>
      </c>
      <c r="L35" s="65">
        <f t="shared" si="3"/>
        <v>0</v>
      </c>
      <c r="M35" s="66">
        <f t="shared" si="4"/>
        <v>0</v>
      </c>
      <c r="N35" s="5">
        <f t="shared" si="5"/>
        <v>0</v>
      </c>
      <c r="O35" s="5">
        <f t="shared" si="6"/>
        <v>0</v>
      </c>
      <c r="P35" s="5">
        <f t="shared" si="7"/>
        <v>0</v>
      </c>
      <c r="Q35" s="77">
        <f t="shared" si="8"/>
        <v>0</v>
      </c>
      <c r="R35" s="94">
        <f t="shared" si="9"/>
        <v>0</v>
      </c>
    </row>
    <row r="36" spans="1:18" ht="15" customHeight="1">
      <c r="A36" s="950"/>
      <c r="B36" s="676" t="s">
        <v>607</v>
      </c>
      <c r="C36" s="3">
        <f>('4 KALKULATION Detail'!C70)</f>
        <v>0</v>
      </c>
      <c r="D36" s="4">
        <f>('4 KALKULATION Detail'!G70)</f>
        <v>0</v>
      </c>
      <c r="E36" s="88">
        <f t="shared" si="0"/>
        <v>0</v>
      </c>
      <c r="F36" s="89">
        <f t="shared" si="1"/>
        <v>0</v>
      </c>
      <c r="G36" s="89">
        <f t="shared" si="2"/>
        <v>0</v>
      </c>
      <c r="H36" s="69">
        <f>IF(AND(C36=0),0,IF(E36/C36&gt;$E$66,C36*$G$66,E36*$G$65))</f>
        <v>0</v>
      </c>
      <c r="I36" s="63">
        <f>IF(F36&gt;$F$64,$H$64,F36*$H$65)</f>
        <v>0</v>
      </c>
      <c r="J36" s="64">
        <f>IF(E36*$G$1&gt;(0.5833*(C36)*$E$67),(0.5833*(C36)*$G$67),E36*$G$1*$G$65)</f>
        <v>0</v>
      </c>
      <c r="K36" s="5">
        <f>IF(F36&gt;$F$64,0,IF(F36*$G$1&gt;($F$64-F36),($F$64-F36),F36*$G$1*$H$65))</f>
        <v>0</v>
      </c>
      <c r="L36" s="65">
        <f t="shared" si="3"/>
        <v>0</v>
      </c>
      <c r="M36" s="66">
        <f t="shared" si="4"/>
        <v>0</v>
      </c>
      <c r="N36" s="5">
        <f t="shared" si="5"/>
        <v>0</v>
      </c>
      <c r="O36" s="5">
        <f t="shared" si="6"/>
        <v>0</v>
      </c>
      <c r="P36" s="5">
        <f t="shared" si="7"/>
        <v>0</v>
      </c>
      <c r="Q36" s="77">
        <f t="shared" si="8"/>
        <v>0</v>
      </c>
      <c r="R36" s="94">
        <f t="shared" si="9"/>
        <v>0</v>
      </c>
    </row>
    <row r="37" spans="1:18" ht="15" customHeight="1">
      <c r="A37" s="950"/>
      <c r="B37" s="676" t="s">
        <v>48</v>
      </c>
      <c r="C37" s="3">
        <f>('4 KALKULATION Detail'!C71)</f>
        <v>0</v>
      </c>
      <c r="D37" s="4">
        <f>('4 KALKULATION Detail'!G71)</f>
        <v>0</v>
      </c>
      <c r="E37" s="88">
        <f t="shared" si="0"/>
        <v>0</v>
      </c>
      <c r="F37" s="89">
        <f t="shared" si="1"/>
        <v>0</v>
      </c>
      <c r="G37" s="89">
        <f t="shared" si="2"/>
        <v>0</v>
      </c>
      <c r="H37" s="69">
        <f>IF(AND(C37=0),0,IF(E37/C37&gt;$E$66,C37*$G$66,E37*$G$65))</f>
        <v>0</v>
      </c>
      <c r="I37" s="63">
        <f>IF(F37&gt;$F$64,$H$64,F37*$H$65)</f>
        <v>0</v>
      </c>
      <c r="J37" s="64">
        <f>IF(E37*$G$1&gt;(0.5833*(C37)*$E$67),(0.5833*(C37)*$G$67),E37*$G$1*$G$65)</f>
        <v>0</v>
      </c>
      <c r="K37" s="5">
        <f>IF(F37&gt;$F$64,0,IF(F37*$G$1&gt;($F$64-F37),($F$64-F37),F37*$G$1*$H$65))</f>
        <v>0</v>
      </c>
      <c r="L37" s="65">
        <f t="shared" si="3"/>
        <v>0</v>
      </c>
      <c r="M37" s="66">
        <f t="shared" si="4"/>
        <v>0</v>
      </c>
      <c r="N37" s="5">
        <f t="shared" si="5"/>
        <v>0</v>
      </c>
      <c r="O37" s="5">
        <f t="shared" si="6"/>
        <v>0</v>
      </c>
      <c r="P37" s="5">
        <f t="shared" si="7"/>
        <v>0</v>
      </c>
      <c r="Q37" s="77">
        <f t="shared" si="8"/>
        <v>0</v>
      </c>
      <c r="R37" s="94">
        <f t="shared" si="9"/>
        <v>0</v>
      </c>
    </row>
    <row r="38" spans="1:18" ht="15" customHeight="1">
      <c r="A38" s="950"/>
      <c r="B38" s="676" t="s">
        <v>608</v>
      </c>
      <c r="C38" s="3">
        <f>('4 KALKULATION Detail'!C72)</f>
        <v>0</v>
      </c>
      <c r="D38" s="4">
        <f>('4 KALKULATION Detail'!G72)</f>
        <v>0</v>
      </c>
      <c r="E38" s="88">
        <f t="shared" si="0"/>
        <v>0</v>
      </c>
      <c r="F38" s="89">
        <f t="shared" si="1"/>
        <v>0</v>
      </c>
      <c r="G38" s="89">
        <f t="shared" si="2"/>
        <v>0</v>
      </c>
      <c r="H38" s="69">
        <f>IF(AND(C38=0),0,IF(E38/C38&gt;$E$66,C38*$G$66,E38*$G$65))</f>
        <v>0</v>
      </c>
      <c r="I38" s="63">
        <f>IF(F38&gt;$F$64,$H$64,F38*$H$65)</f>
        <v>0</v>
      </c>
      <c r="J38" s="64">
        <f>IF(E38*$G$1&gt;(0.5833*(C38)*$E$67),(0.5833*(C38)*$G$67),E38*$G$1*$G$65)</f>
        <v>0</v>
      </c>
      <c r="K38" s="5">
        <f>IF(F38&gt;$F$64,0,IF(F38*$G$1&gt;($F$64-F38),($F$64-F38),F38*$G$1*$H$65))</f>
        <v>0</v>
      </c>
      <c r="L38" s="65">
        <f t="shared" si="3"/>
        <v>0</v>
      </c>
      <c r="M38" s="66">
        <f t="shared" si="4"/>
        <v>0</v>
      </c>
      <c r="N38" s="5">
        <f t="shared" si="5"/>
        <v>0</v>
      </c>
      <c r="O38" s="5">
        <f t="shared" si="6"/>
        <v>0</v>
      </c>
      <c r="P38" s="5">
        <f t="shared" si="7"/>
        <v>0</v>
      </c>
      <c r="Q38" s="77">
        <f t="shared" si="8"/>
        <v>0</v>
      </c>
      <c r="R38" s="94">
        <f t="shared" si="9"/>
        <v>0</v>
      </c>
    </row>
    <row r="39" spans="1:18" ht="15" customHeight="1">
      <c r="A39" s="950"/>
      <c r="B39" s="676" t="s">
        <v>50</v>
      </c>
      <c r="C39" s="3">
        <f>('4 KALKULATION Detail'!C73)</f>
        <v>0</v>
      </c>
      <c r="D39" s="4">
        <f>('4 KALKULATION Detail'!G73)</f>
        <v>0</v>
      </c>
      <c r="E39" s="88">
        <f t="shared" si="0"/>
        <v>0</v>
      </c>
      <c r="F39" s="89">
        <f t="shared" si="1"/>
        <v>0</v>
      </c>
      <c r="G39" s="89">
        <f t="shared" si="2"/>
        <v>0</v>
      </c>
      <c r="H39" s="69">
        <f>IF(AND(C39=0),0,IF(E39/C39&gt;$E$66,C39*$G$66,E39*$G$65))</f>
        <v>0</v>
      </c>
      <c r="I39" s="63">
        <f>IF(F39&gt;$F$64,$H$64,F39*$H$65)</f>
        <v>0</v>
      </c>
      <c r="J39" s="64">
        <f>IF(E39*$G$1&gt;(0.5833*(C39)*$E$67),(0.5833*(C39)*$G$67),E39*$G$1*$G$65)</f>
        <v>0</v>
      </c>
      <c r="K39" s="5">
        <f>IF(F39&gt;$F$64,0,IF(F39*$G$1&gt;($F$64-F39),($F$64-F39),F39*$G$1*$H$65))</f>
        <v>0</v>
      </c>
      <c r="L39" s="65">
        <f t="shared" si="3"/>
        <v>0</v>
      </c>
      <c r="M39" s="66">
        <f t="shared" si="4"/>
        <v>0</v>
      </c>
      <c r="N39" s="5">
        <f t="shared" si="5"/>
        <v>0</v>
      </c>
      <c r="O39" s="5">
        <f t="shared" si="6"/>
        <v>0</v>
      </c>
      <c r="P39" s="5">
        <f t="shared" si="7"/>
        <v>0</v>
      </c>
      <c r="Q39" s="77">
        <f t="shared" si="8"/>
        <v>0</v>
      </c>
      <c r="R39" s="94">
        <f t="shared" si="9"/>
        <v>0</v>
      </c>
    </row>
    <row r="40" spans="1:18" ht="15" customHeight="1">
      <c r="A40" s="950"/>
      <c r="B40" s="676" t="s">
        <v>51</v>
      </c>
      <c r="C40" s="3">
        <f>('4 KALKULATION Detail'!C74)</f>
        <v>0</v>
      </c>
      <c r="D40" s="4">
        <f>('4 KALKULATION Detail'!G74)</f>
        <v>0</v>
      </c>
      <c r="E40" s="88">
        <f t="shared" si="0"/>
        <v>0</v>
      </c>
      <c r="F40" s="89">
        <f t="shared" si="1"/>
        <v>0</v>
      </c>
      <c r="G40" s="89">
        <f t="shared" si="2"/>
        <v>0</v>
      </c>
      <c r="H40" s="69">
        <f>IF(AND(C40=0),0,IF(E40/C40&gt;$E$66,C40*$G$66,E40*$G$65))</f>
        <v>0</v>
      </c>
      <c r="I40" s="63">
        <f>IF(F40&gt;$F$64,$H$64,F40*$H$65)</f>
        <v>0</v>
      </c>
      <c r="J40" s="64">
        <f>IF(E40*$G$1&gt;(0.5833*(C40)*$E$67),(0.5833*(C40)*$G$67),E40*$G$1*$G$65)</f>
        <v>0</v>
      </c>
      <c r="K40" s="5">
        <f>IF(F40&gt;$F$64,0,IF(F40*$G$1&gt;($F$64-F40),($F$64-F40),F40*$G$1*$H$65))</f>
        <v>0</v>
      </c>
      <c r="L40" s="65">
        <f t="shared" si="3"/>
        <v>0</v>
      </c>
      <c r="M40" s="66">
        <f t="shared" si="4"/>
        <v>0</v>
      </c>
      <c r="N40" s="5">
        <f t="shared" si="5"/>
        <v>0</v>
      </c>
      <c r="O40" s="5">
        <f t="shared" si="6"/>
        <v>0</v>
      </c>
      <c r="P40" s="5">
        <f t="shared" si="7"/>
        <v>0</v>
      </c>
      <c r="Q40" s="77">
        <f t="shared" si="8"/>
        <v>0</v>
      </c>
      <c r="R40" s="94">
        <f t="shared" si="9"/>
        <v>0</v>
      </c>
    </row>
    <row r="41" spans="1:18" ht="15" customHeight="1">
      <c r="A41" s="950"/>
      <c r="B41" s="676" t="s">
        <v>52</v>
      </c>
      <c r="C41" s="3">
        <f>('4 KALKULATION Detail'!C75)</f>
        <v>0</v>
      </c>
      <c r="D41" s="4">
        <f>('4 KALKULATION Detail'!G75)</f>
        <v>0</v>
      </c>
      <c r="E41" s="88">
        <f t="shared" si="0"/>
        <v>0</v>
      </c>
      <c r="F41" s="89">
        <f t="shared" si="1"/>
        <v>0</v>
      </c>
      <c r="G41" s="89">
        <f t="shared" si="2"/>
        <v>0</v>
      </c>
      <c r="H41" s="69">
        <f>IF(AND(C41=0),0,IF(E41/C41&gt;$E$66,C41*$G$66,E41*$G$65))</f>
        <v>0</v>
      </c>
      <c r="I41" s="63">
        <f>IF(F41&gt;$F$64,$H$64,F41*$H$65)</f>
        <v>0</v>
      </c>
      <c r="J41" s="64">
        <f>IF(E41*$G$1&gt;(0.5833*(C41)*$E$67),(0.5833*(C41)*$G$67),E41*$G$1*$G$65)</f>
        <v>0</v>
      </c>
      <c r="K41" s="5">
        <f>IF(F41&gt;$F$64,0,IF(F41*$G$1&gt;($F$64-F41),($F$64-F41),F41*$G$1*$H$65))</f>
        <v>0</v>
      </c>
      <c r="L41" s="65">
        <f t="shared" si="3"/>
        <v>0</v>
      </c>
      <c r="M41" s="66">
        <f t="shared" si="4"/>
        <v>0</v>
      </c>
      <c r="N41" s="5">
        <f t="shared" si="5"/>
        <v>0</v>
      </c>
      <c r="O41" s="5">
        <f t="shared" si="6"/>
        <v>0</v>
      </c>
      <c r="P41" s="5">
        <f t="shared" si="7"/>
        <v>0</v>
      </c>
      <c r="Q41" s="77">
        <f>H41+I41+J41+K41+L41+M41+N41+P41+O41</f>
        <v>0</v>
      </c>
      <c r="R41" s="94">
        <f t="shared" si="9"/>
        <v>0</v>
      </c>
    </row>
    <row r="42" spans="1:18" ht="15" customHeight="1">
      <c r="A42" s="950"/>
      <c r="B42" s="677" t="s">
        <v>53</v>
      </c>
      <c r="C42" s="3">
        <f>('4 KALKULATION Detail'!C76)</f>
        <v>0</v>
      </c>
      <c r="D42" s="4">
        <f>('4 KALKULATION Detail'!G76)</f>
        <v>0</v>
      </c>
      <c r="E42" s="88">
        <f t="shared" si="0"/>
        <v>0</v>
      </c>
      <c r="F42" s="89">
        <f t="shared" si="1"/>
        <v>0</v>
      </c>
      <c r="G42" s="89">
        <f t="shared" si="2"/>
        <v>0</v>
      </c>
      <c r="H42" s="69">
        <f>IF(AND(C42=0),0,IF(E42/C42&gt;$E$66,C42*$G$66,E42*$G$65))</f>
        <v>0</v>
      </c>
      <c r="I42" s="63">
        <f>IF(F42&gt;$F$64,$H$64,F42*$H$65)</f>
        <v>0</v>
      </c>
      <c r="J42" s="64">
        <f>IF(E42*$G$1&gt;(0.5833*(C42)*$E$67),(0.5833*(C42)*$G$67),E42*$G$1*$G$65)</f>
        <v>0</v>
      </c>
      <c r="K42" s="5">
        <f>IF(F42&gt;$F$64,0,IF(F42*$G$1&gt;($F$64-F42),($F$64-F42),F42*$G$1*$H$65))</f>
        <v>0</v>
      </c>
      <c r="L42" s="65">
        <f t="shared" si="3"/>
        <v>0</v>
      </c>
      <c r="M42" s="66">
        <f t="shared" si="4"/>
        <v>0</v>
      </c>
      <c r="N42" s="5">
        <f t="shared" si="5"/>
        <v>0</v>
      </c>
      <c r="O42" s="5">
        <f t="shared" si="6"/>
        <v>0</v>
      </c>
      <c r="P42" s="5">
        <f t="shared" si="7"/>
        <v>0</v>
      </c>
      <c r="Q42" s="77">
        <f t="shared" si="8"/>
        <v>0</v>
      </c>
      <c r="R42" s="94">
        <f t="shared" si="9"/>
        <v>0</v>
      </c>
    </row>
    <row r="43" spans="1:18" ht="15" customHeight="1">
      <c r="A43" s="950"/>
      <c r="B43" s="677" t="s">
        <v>54</v>
      </c>
      <c r="C43" s="3">
        <f>('4 KALKULATION Detail'!C77)</f>
        <v>0</v>
      </c>
      <c r="D43" s="4">
        <f>('4 KALKULATION Detail'!G77)</f>
        <v>0</v>
      </c>
      <c r="E43" s="88">
        <f t="shared" si="0"/>
        <v>0</v>
      </c>
      <c r="F43" s="89">
        <f t="shared" si="1"/>
        <v>0</v>
      </c>
      <c r="G43" s="89">
        <f t="shared" si="2"/>
        <v>0</v>
      </c>
      <c r="H43" s="69">
        <f>IF(AND(C43=0),0,IF(E43/C43&gt;$E$66,C43*$G$66,E43*$G$65))</f>
        <v>0</v>
      </c>
      <c r="I43" s="63">
        <f>IF(F43&gt;$F$64,$H$64,F43*$H$65)</f>
        <v>0</v>
      </c>
      <c r="J43" s="64">
        <f>IF(E43*$G$1&gt;(0.5833*(C43)*$E$67),(0.5833*(C43)*$G$67),E43*$G$1*$G$65)</f>
        <v>0</v>
      </c>
      <c r="K43" s="5">
        <f>IF(F43&gt;$F$64,0,IF(F43*$G$1&gt;($F$64-F43),($F$64-F43),F43*$G$1*$H$65))</f>
        <v>0</v>
      </c>
      <c r="L43" s="65">
        <f t="shared" si="3"/>
        <v>0</v>
      </c>
      <c r="M43" s="66">
        <f t="shared" si="4"/>
        <v>0</v>
      </c>
      <c r="N43" s="5">
        <f t="shared" si="5"/>
        <v>0</v>
      </c>
      <c r="O43" s="5">
        <f t="shared" si="6"/>
        <v>0</v>
      </c>
      <c r="P43" s="5">
        <f t="shared" si="7"/>
        <v>0</v>
      </c>
      <c r="Q43" s="77">
        <f t="shared" si="8"/>
        <v>0</v>
      </c>
      <c r="R43" s="94">
        <f t="shared" si="9"/>
        <v>0</v>
      </c>
    </row>
    <row r="44" spans="1:18" ht="15" customHeight="1">
      <c r="A44" s="950"/>
      <c r="B44" s="1120"/>
      <c r="C44" s="1121">
        <v>0</v>
      </c>
      <c r="D44" s="1122">
        <v>0</v>
      </c>
      <c r="E44" s="88">
        <f t="shared" si="0"/>
        <v>0</v>
      </c>
      <c r="F44" s="89">
        <f t="shared" si="1"/>
        <v>0</v>
      </c>
      <c r="G44" s="89">
        <f t="shared" si="2"/>
        <v>0</v>
      </c>
      <c r="H44" s="69">
        <f t="shared" ref="H44:H53" si="10">IF(AND(C44=0),0,IF(E44/C44&gt;$E$66,C44*$G$66,E44*$G$65))</f>
        <v>0</v>
      </c>
      <c r="I44" s="63">
        <f t="shared" ref="I44:I53" si="11">IF(F44&gt;$F$64,$H$64,F44*$H$65)</f>
        <v>0</v>
      </c>
      <c r="J44" s="64">
        <f t="shared" ref="J44:J53" si="12">IF(E44*$G$1&gt;(0.5833*(C44)*$E$67),(0.5833*(C44)*$G$67),E44*$G$1*$G$65)</f>
        <v>0</v>
      </c>
      <c r="K44" s="5">
        <f t="shared" ref="K44:K53" si="13">IF(F44&gt;$F$64,0,IF(F44*$G$1&gt;($F$64-F44),($F$64-F44),F44*$G$1*$H$65))</f>
        <v>0</v>
      </c>
      <c r="L44" s="65">
        <f t="shared" si="3"/>
        <v>0</v>
      </c>
      <c r="M44" s="66">
        <f t="shared" si="4"/>
        <v>0</v>
      </c>
      <c r="N44" s="5">
        <f t="shared" si="5"/>
        <v>0</v>
      </c>
      <c r="O44" s="5">
        <f t="shared" si="6"/>
        <v>0</v>
      </c>
      <c r="P44" s="5">
        <f t="shared" si="7"/>
        <v>0</v>
      </c>
      <c r="Q44" s="77">
        <f t="shared" si="8"/>
        <v>0</v>
      </c>
      <c r="R44" s="94">
        <f t="shared" si="9"/>
        <v>0</v>
      </c>
    </row>
    <row r="45" spans="1:18" ht="15" customHeight="1">
      <c r="A45" s="950"/>
      <c r="B45" s="1120"/>
      <c r="C45" s="1121">
        <v>0</v>
      </c>
      <c r="D45" s="1122">
        <v>0</v>
      </c>
      <c r="E45" s="88">
        <f t="shared" si="0"/>
        <v>0</v>
      </c>
      <c r="F45" s="89">
        <f t="shared" si="1"/>
        <v>0</v>
      </c>
      <c r="G45" s="89">
        <f t="shared" si="2"/>
        <v>0</v>
      </c>
      <c r="H45" s="69">
        <f t="shared" si="10"/>
        <v>0</v>
      </c>
      <c r="I45" s="63">
        <f t="shared" si="11"/>
        <v>0</v>
      </c>
      <c r="J45" s="64">
        <f t="shared" si="12"/>
        <v>0</v>
      </c>
      <c r="K45" s="5">
        <f t="shared" si="13"/>
        <v>0</v>
      </c>
      <c r="L45" s="65">
        <f t="shared" si="3"/>
        <v>0</v>
      </c>
      <c r="M45" s="66">
        <f t="shared" si="4"/>
        <v>0</v>
      </c>
      <c r="N45" s="5">
        <f t="shared" si="5"/>
        <v>0</v>
      </c>
      <c r="O45" s="5">
        <f t="shared" si="6"/>
        <v>0</v>
      </c>
      <c r="P45" s="5">
        <f t="shared" si="7"/>
        <v>0</v>
      </c>
      <c r="Q45" s="77">
        <f t="shared" si="8"/>
        <v>0</v>
      </c>
      <c r="R45" s="94">
        <f t="shared" si="9"/>
        <v>0</v>
      </c>
    </row>
    <row r="46" spans="1:18" ht="15" customHeight="1">
      <c r="A46" s="950"/>
      <c r="B46" s="1120"/>
      <c r="C46" s="1121">
        <v>0</v>
      </c>
      <c r="D46" s="1122">
        <v>0</v>
      </c>
      <c r="E46" s="88">
        <f t="shared" si="0"/>
        <v>0</v>
      </c>
      <c r="F46" s="89">
        <f t="shared" si="1"/>
        <v>0</v>
      </c>
      <c r="G46" s="89">
        <f t="shared" si="2"/>
        <v>0</v>
      </c>
      <c r="H46" s="69">
        <f t="shared" si="10"/>
        <v>0</v>
      </c>
      <c r="I46" s="63">
        <f t="shared" si="11"/>
        <v>0</v>
      </c>
      <c r="J46" s="64">
        <f t="shared" si="12"/>
        <v>0</v>
      </c>
      <c r="K46" s="5">
        <f t="shared" si="13"/>
        <v>0</v>
      </c>
      <c r="L46" s="65">
        <f t="shared" si="3"/>
        <v>0</v>
      </c>
      <c r="M46" s="66">
        <f t="shared" si="4"/>
        <v>0</v>
      </c>
      <c r="N46" s="5">
        <f t="shared" si="5"/>
        <v>0</v>
      </c>
      <c r="O46" s="5">
        <f t="shared" si="6"/>
        <v>0</v>
      </c>
      <c r="P46" s="5">
        <f t="shared" si="7"/>
        <v>0</v>
      </c>
      <c r="Q46" s="77">
        <f t="shared" si="8"/>
        <v>0</v>
      </c>
      <c r="R46" s="94">
        <f t="shared" si="9"/>
        <v>0</v>
      </c>
    </row>
    <row r="47" spans="1:18" ht="15" customHeight="1">
      <c r="A47" s="950"/>
      <c r="B47" s="1120"/>
      <c r="C47" s="1121">
        <v>0</v>
      </c>
      <c r="D47" s="1122">
        <v>0</v>
      </c>
      <c r="E47" s="88">
        <f t="shared" si="0"/>
        <v>0</v>
      </c>
      <c r="F47" s="89">
        <f t="shared" si="1"/>
        <v>0</v>
      </c>
      <c r="G47" s="89">
        <f t="shared" si="2"/>
        <v>0</v>
      </c>
      <c r="H47" s="69">
        <f t="shared" si="10"/>
        <v>0</v>
      </c>
      <c r="I47" s="63">
        <f t="shared" si="11"/>
        <v>0</v>
      </c>
      <c r="J47" s="64">
        <f t="shared" si="12"/>
        <v>0</v>
      </c>
      <c r="K47" s="5">
        <f t="shared" si="13"/>
        <v>0</v>
      </c>
      <c r="L47" s="65">
        <f t="shared" si="3"/>
        <v>0</v>
      </c>
      <c r="M47" s="66">
        <f t="shared" si="4"/>
        <v>0</v>
      </c>
      <c r="N47" s="5">
        <f t="shared" si="5"/>
        <v>0</v>
      </c>
      <c r="O47" s="5">
        <f t="shared" si="6"/>
        <v>0</v>
      </c>
      <c r="P47" s="5">
        <f t="shared" si="7"/>
        <v>0</v>
      </c>
      <c r="Q47" s="77">
        <f t="shared" si="8"/>
        <v>0</v>
      </c>
      <c r="R47" s="94">
        <f t="shared" si="9"/>
        <v>0</v>
      </c>
    </row>
    <row r="48" spans="1:18" ht="15" customHeight="1">
      <c r="A48" s="950"/>
      <c r="B48" s="1120"/>
      <c r="C48" s="1121">
        <v>0</v>
      </c>
      <c r="D48" s="1122">
        <v>0</v>
      </c>
      <c r="E48" s="88">
        <f t="shared" si="0"/>
        <v>0</v>
      </c>
      <c r="F48" s="89">
        <f t="shared" si="1"/>
        <v>0</v>
      </c>
      <c r="G48" s="89">
        <f t="shared" si="2"/>
        <v>0</v>
      </c>
      <c r="H48" s="69">
        <f t="shared" si="10"/>
        <v>0</v>
      </c>
      <c r="I48" s="63">
        <f t="shared" si="11"/>
        <v>0</v>
      </c>
      <c r="J48" s="64">
        <f t="shared" si="12"/>
        <v>0</v>
      </c>
      <c r="K48" s="5">
        <f t="shared" si="13"/>
        <v>0</v>
      </c>
      <c r="L48" s="65">
        <f t="shared" si="3"/>
        <v>0</v>
      </c>
      <c r="M48" s="66">
        <f t="shared" si="4"/>
        <v>0</v>
      </c>
      <c r="N48" s="5">
        <f t="shared" si="5"/>
        <v>0</v>
      </c>
      <c r="O48" s="5">
        <f t="shared" si="6"/>
        <v>0</v>
      </c>
      <c r="P48" s="5">
        <f t="shared" si="7"/>
        <v>0</v>
      </c>
      <c r="Q48" s="77">
        <f t="shared" si="8"/>
        <v>0</v>
      </c>
      <c r="R48" s="94">
        <f t="shared" si="9"/>
        <v>0</v>
      </c>
    </row>
    <row r="49" spans="1:18" ht="15" customHeight="1">
      <c r="A49" s="950"/>
      <c r="B49" s="1120"/>
      <c r="C49" s="1121">
        <v>0</v>
      </c>
      <c r="D49" s="1122">
        <v>0</v>
      </c>
      <c r="E49" s="88">
        <f t="shared" si="0"/>
        <v>0</v>
      </c>
      <c r="F49" s="89">
        <f t="shared" si="1"/>
        <v>0</v>
      </c>
      <c r="G49" s="89">
        <f t="shared" si="2"/>
        <v>0</v>
      </c>
      <c r="H49" s="69">
        <f t="shared" si="10"/>
        <v>0</v>
      </c>
      <c r="I49" s="63">
        <f t="shared" si="11"/>
        <v>0</v>
      </c>
      <c r="J49" s="64">
        <f t="shared" si="12"/>
        <v>0</v>
      </c>
      <c r="K49" s="5">
        <f t="shared" si="13"/>
        <v>0</v>
      </c>
      <c r="L49" s="65">
        <f t="shared" si="3"/>
        <v>0</v>
      </c>
      <c r="M49" s="66">
        <f t="shared" si="4"/>
        <v>0</v>
      </c>
      <c r="N49" s="5">
        <f t="shared" si="5"/>
        <v>0</v>
      </c>
      <c r="O49" s="5">
        <f t="shared" si="6"/>
        <v>0</v>
      </c>
      <c r="P49" s="5">
        <f t="shared" si="7"/>
        <v>0</v>
      </c>
      <c r="Q49" s="77">
        <f t="shared" si="8"/>
        <v>0</v>
      </c>
      <c r="R49" s="94">
        <f t="shared" si="9"/>
        <v>0</v>
      </c>
    </row>
    <row r="50" spans="1:18" ht="15" customHeight="1">
      <c r="A50" s="950"/>
      <c r="B50" s="1120"/>
      <c r="C50" s="1121">
        <v>0</v>
      </c>
      <c r="D50" s="1122">
        <v>0</v>
      </c>
      <c r="E50" s="88">
        <f t="shared" si="0"/>
        <v>0</v>
      </c>
      <c r="F50" s="89">
        <f t="shared" si="1"/>
        <v>0</v>
      </c>
      <c r="G50" s="89">
        <f t="shared" si="2"/>
        <v>0</v>
      </c>
      <c r="H50" s="69">
        <f t="shared" si="10"/>
        <v>0</v>
      </c>
      <c r="I50" s="63">
        <f t="shared" si="11"/>
        <v>0</v>
      </c>
      <c r="J50" s="64">
        <f t="shared" si="12"/>
        <v>0</v>
      </c>
      <c r="K50" s="5">
        <f t="shared" si="13"/>
        <v>0</v>
      </c>
      <c r="L50" s="65">
        <f t="shared" si="3"/>
        <v>0</v>
      </c>
      <c r="M50" s="66">
        <f t="shared" si="4"/>
        <v>0</v>
      </c>
      <c r="N50" s="5">
        <f t="shared" si="5"/>
        <v>0</v>
      </c>
      <c r="O50" s="5">
        <f t="shared" si="6"/>
        <v>0</v>
      </c>
      <c r="P50" s="5">
        <f t="shared" si="7"/>
        <v>0</v>
      </c>
      <c r="Q50" s="77">
        <f t="shared" si="8"/>
        <v>0</v>
      </c>
      <c r="R50" s="94">
        <f t="shared" si="9"/>
        <v>0</v>
      </c>
    </row>
    <row r="51" spans="1:18" ht="15" customHeight="1">
      <c r="A51" s="950"/>
      <c r="B51" s="1120"/>
      <c r="C51" s="1121">
        <v>0</v>
      </c>
      <c r="D51" s="1122">
        <v>0</v>
      </c>
      <c r="E51" s="88">
        <f t="shared" si="0"/>
        <v>0</v>
      </c>
      <c r="F51" s="89">
        <f t="shared" si="1"/>
        <v>0</v>
      </c>
      <c r="G51" s="89">
        <f t="shared" si="2"/>
        <v>0</v>
      </c>
      <c r="H51" s="69">
        <f t="shared" si="10"/>
        <v>0</v>
      </c>
      <c r="I51" s="63">
        <f t="shared" si="11"/>
        <v>0</v>
      </c>
      <c r="J51" s="64">
        <f t="shared" si="12"/>
        <v>0</v>
      </c>
      <c r="K51" s="5">
        <f t="shared" si="13"/>
        <v>0</v>
      </c>
      <c r="L51" s="65">
        <f t="shared" si="3"/>
        <v>0</v>
      </c>
      <c r="M51" s="66">
        <f t="shared" si="4"/>
        <v>0</v>
      </c>
      <c r="N51" s="5">
        <f t="shared" si="5"/>
        <v>0</v>
      </c>
      <c r="O51" s="5">
        <f t="shared" si="6"/>
        <v>0</v>
      </c>
      <c r="P51" s="5">
        <f t="shared" si="7"/>
        <v>0</v>
      </c>
      <c r="Q51" s="77">
        <f t="shared" si="8"/>
        <v>0</v>
      </c>
      <c r="R51" s="94">
        <f t="shared" si="9"/>
        <v>0</v>
      </c>
    </row>
    <row r="52" spans="1:18" ht="15" customHeight="1">
      <c r="A52" s="950"/>
      <c r="B52" s="1120"/>
      <c r="C52" s="1121">
        <v>0</v>
      </c>
      <c r="D52" s="1122">
        <v>0</v>
      </c>
      <c r="E52" s="88">
        <f t="shared" si="0"/>
        <v>0</v>
      </c>
      <c r="F52" s="89">
        <f t="shared" si="1"/>
        <v>0</v>
      </c>
      <c r="G52" s="89">
        <f t="shared" si="2"/>
        <v>0</v>
      </c>
      <c r="H52" s="69">
        <f t="shared" si="10"/>
        <v>0</v>
      </c>
      <c r="I52" s="63">
        <f t="shared" si="11"/>
        <v>0</v>
      </c>
      <c r="J52" s="64">
        <f t="shared" si="12"/>
        <v>0</v>
      </c>
      <c r="K52" s="5">
        <f t="shared" si="13"/>
        <v>0</v>
      </c>
      <c r="L52" s="65">
        <f t="shared" si="3"/>
        <v>0</v>
      </c>
      <c r="M52" s="66">
        <f t="shared" si="4"/>
        <v>0</v>
      </c>
      <c r="N52" s="5">
        <f t="shared" si="5"/>
        <v>0</v>
      </c>
      <c r="O52" s="5">
        <f t="shared" si="6"/>
        <v>0</v>
      </c>
      <c r="P52" s="5">
        <f t="shared" si="7"/>
        <v>0</v>
      </c>
      <c r="Q52" s="77">
        <f t="shared" si="8"/>
        <v>0</v>
      </c>
      <c r="R52" s="94">
        <f t="shared" si="9"/>
        <v>0</v>
      </c>
    </row>
    <row r="53" spans="1:18" ht="15" customHeight="1">
      <c r="A53" s="950"/>
      <c r="B53" s="1120"/>
      <c r="C53" s="1121">
        <v>0</v>
      </c>
      <c r="D53" s="1122">
        <v>0</v>
      </c>
      <c r="E53" s="88">
        <f t="shared" si="0"/>
        <v>0</v>
      </c>
      <c r="F53" s="89">
        <f t="shared" si="1"/>
        <v>0</v>
      </c>
      <c r="G53" s="89">
        <f t="shared" si="2"/>
        <v>0</v>
      </c>
      <c r="H53" s="69">
        <f t="shared" si="10"/>
        <v>0</v>
      </c>
      <c r="I53" s="63">
        <f t="shared" si="11"/>
        <v>0</v>
      </c>
      <c r="J53" s="64">
        <f t="shared" si="12"/>
        <v>0</v>
      </c>
      <c r="K53" s="5">
        <f t="shared" si="13"/>
        <v>0</v>
      </c>
      <c r="L53" s="65">
        <f t="shared" si="3"/>
        <v>0</v>
      </c>
      <c r="M53" s="66">
        <f t="shared" si="4"/>
        <v>0</v>
      </c>
      <c r="N53" s="5">
        <f t="shared" si="5"/>
        <v>0</v>
      </c>
      <c r="O53" s="5">
        <f t="shared" si="6"/>
        <v>0</v>
      </c>
      <c r="P53" s="5">
        <f t="shared" si="7"/>
        <v>0</v>
      </c>
      <c r="Q53" s="77">
        <f t="shared" si="8"/>
        <v>0</v>
      </c>
      <c r="R53" s="94">
        <f t="shared" si="9"/>
        <v>0</v>
      </c>
    </row>
    <row r="54" spans="1:18" ht="15" customHeight="1">
      <c r="A54" s="950"/>
      <c r="B54" s="1120"/>
      <c r="C54" s="1121">
        <v>0</v>
      </c>
      <c r="D54" s="1122">
        <v>0</v>
      </c>
      <c r="E54" s="88">
        <f t="shared" ref="E54:E58" si="14">D54/((1+1/6)*(1+$G$1))</f>
        <v>0</v>
      </c>
      <c r="F54" s="89">
        <f t="shared" ref="F54:F58" si="15">E54*$F$1</f>
        <v>0</v>
      </c>
      <c r="G54" s="89">
        <f t="shared" ref="G54:G58" si="16">(F54+E54)*$G$1</f>
        <v>0</v>
      </c>
      <c r="H54" s="69">
        <f t="shared" ref="H54:H58" si="17">IF(AND(C54=0),0,IF(E54/C54&gt;$E$66,C54*$G$66,E54*$G$65))</f>
        <v>0</v>
      </c>
      <c r="I54" s="63">
        <f t="shared" ref="I54:I58" si="18">IF(F54&gt;$F$64,$H$64,F54*$H$65)</f>
        <v>0</v>
      </c>
      <c r="J54" s="64">
        <f>IF(E54*$G$1&gt;(0.5833*(C54)*$E$67),(0.5833*(C54)*$G$67),E54*$G$1*$G$65)</f>
        <v>0</v>
      </c>
      <c r="K54" s="5">
        <f>IF(F54&gt;$F$64,0,IF(F54*$G$1&gt;($F$64-F54),($F$64-F54),F54*$G$1*$H$65))</f>
        <v>0</v>
      </c>
      <c r="L54" s="65">
        <f t="shared" ref="L54:L58" si="19">IF(D54=0,0,C54*$L$1)</f>
        <v>0</v>
      </c>
      <c r="M54" s="66">
        <f t="shared" ref="M54:M58" si="20">D54*$M$1</f>
        <v>0</v>
      </c>
      <c r="N54" s="5">
        <f t="shared" ref="N54:N58" si="21">D54*$N$1</f>
        <v>0</v>
      </c>
      <c r="O54" s="5">
        <f t="shared" ref="O54:O58" si="22">D54*$O$1</f>
        <v>0</v>
      </c>
      <c r="P54" s="5">
        <f t="shared" ref="P54:P58" si="23">D54*$P$1</f>
        <v>0</v>
      </c>
      <c r="Q54" s="77">
        <f t="shared" ref="Q54:Q58" si="24">H54+I54+J54+K54+L54+M54+N54+P54+O54</f>
        <v>0</v>
      </c>
      <c r="R54" s="94">
        <f t="shared" ref="R54:R58" si="25">Q54+E54+F54+G54</f>
        <v>0</v>
      </c>
    </row>
    <row r="55" spans="1:18" ht="15" customHeight="1">
      <c r="A55" s="950"/>
      <c r="B55" s="1120"/>
      <c r="C55" s="1121">
        <v>0</v>
      </c>
      <c r="D55" s="1122">
        <v>0</v>
      </c>
      <c r="E55" s="88">
        <f t="shared" si="14"/>
        <v>0</v>
      </c>
      <c r="F55" s="89">
        <f t="shared" si="15"/>
        <v>0</v>
      </c>
      <c r="G55" s="89">
        <f t="shared" si="16"/>
        <v>0</v>
      </c>
      <c r="H55" s="69">
        <f t="shared" si="17"/>
        <v>0</v>
      </c>
      <c r="I55" s="63">
        <f t="shared" si="18"/>
        <v>0</v>
      </c>
      <c r="J55" s="64">
        <f>IF(E55*$G$1&gt;(0.5833*(C55)*$E$67),(0.5833*(C55)*$G$67),E55*$G$1*$G$65)</f>
        <v>0</v>
      </c>
      <c r="K55" s="5">
        <f>IF(F55&gt;$F$64,0,IF(F55*$G$1&gt;($F$64-F55),($F$64-F55),F55*$G$1*$H$65))</f>
        <v>0</v>
      </c>
      <c r="L55" s="65">
        <f t="shared" si="19"/>
        <v>0</v>
      </c>
      <c r="M55" s="66">
        <f t="shared" si="20"/>
        <v>0</v>
      </c>
      <c r="N55" s="5">
        <f t="shared" si="21"/>
        <v>0</v>
      </c>
      <c r="O55" s="5">
        <f t="shared" si="22"/>
        <v>0</v>
      </c>
      <c r="P55" s="5">
        <f t="shared" si="23"/>
        <v>0</v>
      </c>
      <c r="Q55" s="77">
        <f t="shared" si="24"/>
        <v>0</v>
      </c>
      <c r="R55" s="94">
        <f t="shared" si="25"/>
        <v>0</v>
      </c>
    </row>
    <row r="56" spans="1:18" ht="15" customHeight="1">
      <c r="A56" s="950"/>
      <c r="B56" s="1120"/>
      <c r="C56" s="1121">
        <v>0</v>
      </c>
      <c r="D56" s="1122">
        <v>0</v>
      </c>
      <c r="E56" s="88">
        <f t="shared" si="14"/>
        <v>0</v>
      </c>
      <c r="F56" s="89">
        <f t="shared" si="15"/>
        <v>0</v>
      </c>
      <c r="G56" s="89">
        <f t="shared" si="16"/>
        <v>0</v>
      </c>
      <c r="H56" s="69">
        <f t="shared" si="17"/>
        <v>0</v>
      </c>
      <c r="I56" s="63">
        <f t="shared" si="18"/>
        <v>0</v>
      </c>
      <c r="J56" s="64">
        <f>IF(E56*$G$1&gt;(0.5833*(C56)*$E$67),(0.5833*(C56)*$G$67),E56*$G$1*$G$65)</f>
        <v>0</v>
      </c>
      <c r="K56" s="5">
        <f>IF(F56&gt;$F$64,0,IF(F56*$G$1&gt;($F$64-F56),($F$64-F56),F56*$G$1*$H$65))</f>
        <v>0</v>
      </c>
      <c r="L56" s="65">
        <f t="shared" si="19"/>
        <v>0</v>
      </c>
      <c r="M56" s="66">
        <f t="shared" si="20"/>
        <v>0</v>
      </c>
      <c r="N56" s="5">
        <f t="shared" si="21"/>
        <v>0</v>
      </c>
      <c r="O56" s="5">
        <f t="shared" si="22"/>
        <v>0</v>
      </c>
      <c r="P56" s="5">
        <f t="shared" si="23"/>
        <v>0</v>
      </c>
      <c r="Q56" s="77">
        <f t="shared" si="24"/>
        <v>0</v>
      </c>
      <c r="R56" s="94">
        <f t="shared" si="25"/>
        <v>0</v>
      </c>
    </row>
    <row r="57" spans="1:18" ht="15" customHeight="1">
      <c r="A57" s="950"/>
      <c r="B57" s="1120"/>
      <c r="C57" s="1121">
        <v>0</v>
      </c>
      <c r="D57" s="1122">
        <v>0</v>
      </c>
      <c r="E57" s="88">
        <f t="shared" si="14"/>
        <v>0</v>
      </c>
      <c r="F57" s="89">
        <f t="shared" si="15"/>
        <v>0</v>
      </c>
      <c r="G57" s="89">
        <f t="shared" si="16"/>
        <v>0</v>
      </c>
      <c r="H57" s="69">
        <f t="shared" si="17"/>
        <v>0</v>
      </c>
      <c r="I57" s="63">
        <f t="shared" si="18"/>
        <v>0</v>
      </c>
      <c r="J57" s="64">
        <f>IF(E57*$G$1&gt;(0.5833*(C57)*$E$67),(0.5833*(C57)*$G$67),E57*$G$1*$G$65)</f>
        <v>0</v>
      </c>
      <c r="K57" s="5">
        <f>IF(F57&gt;$F$64,0,IF(F57*$G$1&gt;($F$64-F57),($F$64-F57),F57*$G$1*$H$65))</f>
        <v>0</v>
      </c>
      <c r="L57" s="65">
        <f t="shared" si="19"/>
        <v>0</v>
      </c>
      <c r="M57" s="66">
        <f t="shared" si="20"/>
        <v>0</v>
      </c>
      <c r="N57" s="5">
        <f t="shared" si="21"/>
        <v>0</v>
      </c>
      <c r="O57" s="5">
        <f t="shared" si="22"/>
        <v>0</v>
      </c>
      <c r="P57" s="5">
        <f t="shared" si="23"/>
        <v>0</v>
      </c>
      <c r="Q57" s="77">
        <f t="shared" si="24"/>
        <v>0</v>
      </c>
      <c r="R57" s="94">
        <f t="shared" si="25"/>
        <v>0</v>
      </c>
    </row>
    <row r="58" spans="1:18" ht="15" customHeight="1">
      <c r="A58" s="950"/>
      <c r="B58" s="1120"/>
      <c r="C58" s="1121">
        <v>0</v>
      </c>
      <c r="D58" s="1122">
        <v>0</v>
      </c>
      <c r="E58" s="88">
        <f t="shared" si="14"/>
        <v>0</v>
      </c>
      <c r="F58" s="89">
        <f t="shared" si="15"/>
        <v>0</v>
      </c>
      <c r="G58" s="89">
        <f t="shared" si="16"/>
        <v>0</v>
      </c>
      <c r="H58" s="69">
        <f t="shared" si="17"/>
        <v>0</v>
      </c>
      <c r="I58" s="63">
        <f t="shared" si="18"/>
        <v>0</v>
      </c>
      <c r="J58" s="64">
        <f>IF(E58*$G$1&gt;(0.5833*(C58)*$E$67),(0.5833*(C58)*$G$67),E58*$G$1*$G$65)</f>
        <v>0</v>
      </c>
      <c r="K58" s="5">
        <f>IF(F58&gt;$F$64,0,IF(F58*$G$1&gt;($F$64-F58),($F$64-F58),F58*$G$1*$H$65))</f>
        <v>0</v>
      </c>
      <c r="L58" s="65">
        <f t="shared" si="19"/>
        <v>0</v>
      </c>
      <c r="M58" s="66">
        <f t="shared" si="20"/>
        <v>0</v>
      </c>
      <c r="N58" s="5">
        <f t="shared" si="21"/>
        <v>0</v>
      </c>
      <c r="O58" s="5">
        <f t="shared" si="22"/>
        <v>0</v>
      </c>
      <c r="P58" s="5">
        <f t="shared" si="23"/>
        <v>0</v>
      </c>
      <c r="Q58" s="77">
        <f t="shared" si="24"/>
        <v>0</v>
      </c>
      <c r="R58" s="94">
        <f t="shared" si="25"/>
        <v>0</v>
      </c>
    </row>
    <row r="59" spans="1:18" s="9" customFormat="1" ht="29.25" customHeight="1">
      <c r="A59" s="950"/>
      <c r="B59" s="440" t="s">
        <v>850</v>
      </c>
      <c r="C59" s="3"/>
      <c r="D59" s="4">
        <f>'4 KALKULATION Detail'!E78</f>
        <v>0</v>
      </c>
      <c r="E59" s="88">
        <f t="shared" si="0"/>
        <v>0</v>
      </c>
      <c r="F59" s="89">
        <f t="shared" si="1"/>
        <v>0</v>
      </c>
      <c r="G59" s="89">
        <f t="shared" si="2"/>
        <v>0</v>
      </c>
      <c r="H59" s="69">
        <f>IF(AND(C59=0),0,IF(E59/C59&gt;$E$66,C59*$G$66,E59*$G$65))</f>
        <v>0</v>
      </c>
      <c r="I59" s="5">
        <f>IF(F59&gt;$F$64,$H$64,F59*$H$65)</f>
        <v>0</v>
      </c>
      <c r="J59" s="65">
        <f>IF(E59*$G$1&gt;(0.5833*(C59)*$E$67),(0.5833*(C59)*$G$67),E59*$G$1*$G$65)</f>
        <v>0</v>
      </c>
      <c r="K59" s="5">
        <f>IF(F59&gt;$F$64,0,IF(F59*$G$1&gt;($F$64-F59),($F$64-F59),F59*$G$1*$H$65))</f>
        <v>0</v>
      </c>
      <c r="L59" s="65">
        <f t="shared" si="3"/>
        <v>0</v>
      </c>
      <c r="M59" s="66">
        <f t="shared" si="4"/>
        <v>0</v>
      </c>
      <c r="N59" s="5">
        <f t="shared" si="5"/>
        <v>0</v>
      </c>
      <c r="O59" s="5">
        <f t="shared" si="6"/>
        <v>0</v>
      </c>
      <c r="P59" s="5">
        <f t="shared" si="7"/>
        <v>0</v>
      </c>
      <c r="Q59" s="77">
        <f t="shared" si="8"/>
        <v>0</v>
      </c>
      <c r="R59" s="94">
        <f t="shared" si="9"/>
        <v>0</v>
      </c>
    </row>
    <row r="60" spans="1:18" ht="15" customHeight="1" thickBot="1">
      <c r="A60" s="950"/>
      <c r="B60" s="61"/>
      <c r="C60" s="61"/>
      <c r="D60" s="60"/>
      <c r="E60" s="91">
        <f t="shared" ref="E60:R60" si="26">SUM(E3:E59)</f>
        <v>0</v>
      </c>
      <c r="F60" s="91">
        <f t="shared" si="26"/>
        <v>0</v>
      </c>
      <c r="G60" s="92">
        <f t="shared" si="26"/>
        <v>0</v>
      </c>
      <c r="H60" s="70">
        <f t="shared" si="26"/>
        <v>0</v>
      </c>
      <c r="I60" s="71">
        <f t="shared" si="26"/>
        <v>0</v>
      </c>
      <c r="J60" s="71">
        <f t="shared" si="26"/>
        <v>0</v>
      </c>
      <c r="K60" s="71">
        <f t="shared" si="26"/>
        <v>0</v>
      </c>
      <c r="L60" s="71">
        <f t="shared" si="26"/>
        <v>0</v>
      </c>
      <c r="M60" s="71">
        <f t="shared" si="26"/>
        <v>0</v>
      </c>
      <c r="N60" s="71">
        <f t="shared" si="26"/>
        <v>0</v>
      </c>
      <c r="O60" s="71">
        <f t="shared" si="26"/>
        <v>0</v>
      </c>
      <c r="P60" s="71">
        <f t="shared" si="26"/>
        <v>0</v>
      </c>
      <c r="Q60" s="78">
        <f t="shared" si="26"/>
        <v>0</v>
      </c>
      <c r="R60" s="95">
        <f t="shared" si="26"/>
        <v>0</v>
      </c>
    </row>
    <row r="61" spans="1:18" ht="15" customHeight="1">
      <c r="A61" s="942"/>
      <c r="B61" s="943"/>
      <c r="C61" s="943"/>
      <c r="D61" s="943"/>
      <c r="E61" s="943"/>
      <c r="F61" s="943"/>
      <c r="G61" s="943"/>
      <c r="H61" s="943"/>
      <c r="I61" s="943"/>
      <c r="J61" s="943"/>
      <c r="K61" s="943"/>
      <c r="L61" s="943"/>
      <c r="M61" s="943"/>
      <c r="N61" s="943"/>
      <c r="O61" s="943"/>
      <c r="P61" s="943"/>
      <c r="Q61" s="943"/>
      <c r="R61" s="944"/>
    </row>
    <row r="62" spans="1:18" ht="15" customHeight="1">
      <c r="A62" s="942"/>
      <c r="B62" s="943"/>
      <c r="C62" s="943"/>
      <c r="D62" s="943"/>
      <c r="E62" s="943"/>
      <c r="F62" s="943"/>
      <c r="G62" s="943"/>
      <c r="H62" s="943"/>
      <c r="I62" s="943"/>
      <c r="J62" s="943"/>
      <c r="K62" s="943"/>
      <c r="L62" s="943"/>
      <c r="M62" s="943"/>
      <c r="N62" s="943"/>
      <c r="O62" s="943"/>
      <c r="P62" s="943"/>
      <c r="Q62" s="943"/>
      <c r="R62" s="944"/>
    </row>
    <row r="63" spans="1:18" ht="78.75" customHeight="1">
      <c r="A63" s="272"/>
      <c r="B63" s="954" t="s">
        <v>880</v>
      </c>
      <c r="C63" s="954"/>
      <c r="D63" s="954"/>
      <c r="E63" s="287" t="s">
        <v>685</v>
      </c>
      <c r="F63" s="287" t="s">
        <v>686</v>
      </c>
      <c r="G63" s="287" t="s">
        <v>687</v>
      </c>
      <c r="H63" s="288" t="s">
        <v>688</v>
      </c>
      <c r="I63" s="942"/>
      <c r="J63" s="947"/>
      <c r="K63" s="947"/>
      <c r="L63" s="947"/>
      <c r="M63" s="947"/>
      <c r="N63" s="947"/>
      <c r="O63" s="947"/>
      <c r="P63" s="947"/>
      <c r="Q63" s="947"/>
      <c r="R63" s="944"/>
    </row>
    <row r="64" spans="1:18" ht="15" customHeight="1">
      <c r="A64" s="272"/>
      <c r="B64" s="955" t="s">
        <v>689</v>
      </c>
      <c r="C64" s="955"/>
      <c r="D64" s="955"/>
      <c r="E64" s="295">
        <v>5850</v>
      </c>
      <c r="F64" s="295">
        <v>11700</v>
      </c>
      <c r="G64" s="295">
        <v>1230.26</v>
      </c>
      <c r="H64" s="295">
        <v>2402.0100000000002</v>
      </c>
      <c r="I64" s="942"/>
      <c r="J64" s="947"/>
      <c r="K64" s="947"/>
      <c r="L64" s="947"/>
      <c r="M64" s="947"/>
      <c r="N64" s="947"/>
      <c r="O64" s="947"/>
      <c r="P64" s="947"/>
      <c r="Q64" s="947"/>
      <c r="R64" s="944"/>
    </row>
    <row r="65" spans="1:18" ht="24" customHeight="1">
      <c r="A65" s="272"/>
      <c r="B65" s="955" t="s">
        <v>690</v>
      </c>
      <c r="C65" s="955"/>
      <c r="D65" s="955"/>
      <c r="E65" s="294"/>
      <c r="F65" s="294"/>
      <c r="G65" s="296">
        <v>0.21029999999999999</v>
      </c>
      <c r="H65" s="297">
        <v>0.20530000000000001</v>
      </c>
      <c r="I65" s="942"/>
      <c r="J65" s="947"/>
      <c r="K65" s="947"/>
      <c r="L65" s="947"/>
      <c r="M65" s="947"/>
      <c r="N65" s="947"/>
      <c r="O65" s="947"/>
      <c r="P65" s="947"/>
      <c r="Q65" s="947"/>
      <c r="R65" s="944"/>
    </row>
    <row r="66" spans="1:18" ht="15" customHeight="1">
      <c r="A66" s="272"/>
      <c r="B66" s="955" t="s">
        <v>691</v>
      </c>
      <c r="C66" s="955"/>
      <c r="D66" s="955"/>
      <c r="E66" s="295">
        <v>1365</v>
      </c>
      <c r="F66" s="295">
        <v>2730</v>
      </c>
      <c r="G66" s="295">
        <v>287.05950000000001</v>
      </c>
      <c r="H66" s="295">
        <v>560.46900000000005</v>
      </c>
      <c r="I66" s="942"/>
      <c r="J66" s="947"/>
      <c r="K66" s="947"/>
      <c r="L66" s="947"/>
      <c r="M66" s="947"/>
      <c r="N66" s="947"/>
      <c r="O66" s="947"/>
      <c r="P66" s="947"/>
      <c r="Q66" s="947"/>
      <c r="R66" s="944"/>
    </row>
    <row r="67" spans="1:18" ht="15" customHeight="1">
      <c r="A67" s="272"/>
      <c r="B67" s="955" t="s">
        <v>692</v>
      </c>
      <c r="C67" s="955"/>
      <c r="D67" s="955"/>
      <c r="E67" s="295">
        <v>195</v>
      </c>
      <c r="F67" s="295">
        <v>390</v>
      </c>
      <c r="G67" s="295">
        <v>41.008500000000005</v>
      </c>
      <c r="H67" s="295">
        <v>80.067000000000007</v>
      </c>
      <c r="I67" s="942"/>
      <c r="J67" s="947"/>
      <c r="K67" s="947"/>
      <c r="L67" s="947"/>
      <c r="M67" s="947"/>
      <c r="N67" s="947"/>
      <c r="O67" s="947"/>
      <c r="P67" s="947"/>
      <c r="Q67" s="947"/>
      <c r="R67" s="944"/>
    </row>
    <row r="68" spans="1:18" ht="15" customHeight="1">
      <c r="A68" s="945"/>
      <c r="B68" s="945"/>
      <c r="C68" s="945"/>
      <c r="D68" s="945"/>
      <c r="E68" s="945"/>
      <c r="F68" s="945"/>
      <c r="G68" s="945"/>
      <c r="H68" s="945"/>
      <c r="I68" s="945"/>
      <c r="J68" s="945"/>
      <c r="K68" s="945"/>
      <c r="L68" s="945"/>
      <c r="M68" s="945"/>
      <c r="N68" s="945"/>
      <c r="O68" s="945"/>
      <c r="P68" s="945"/>
      <c r="Q68" s="945"/>
      <c r="R68" s="946"/>
    </row>
  </sheetData>
  <sheetProtection algorithmName="SHA-512" hashValue="6xpoTl+VXAFO1ip/Ns1FnuTztzmRO3kC/WS+gqMjIBi84tK8RUSGyLDwXJMT4Pxru0wnI82yquh1Y5yI6S+Vbg==" saltValue="0FpjB1nk82TJjxR2OM4wkw==" spinCount="100000" sheet="1" objects="1" scenarios="1"/>
  <mergeCells count="11">
    <mergeCell ref="A61:R62"/>
    <mergeCell ref="A68:R68"/>
    <mergeCell ref="I63:R67"/>
    <mergeCell ref="H1:K1"/>
    <mergeCell ref="A2:A60"/>
    <mergeCell ref="B1:D1"/>
    <mergeCell ref="B63:D63"/>
    <mergeCell ref="B64:D64"/>
    <mergeCell ref="B65:D65"/>
    <mergeCell ref="B66:D66"/>
    <mergeCell ref="B67:D67"/>
  </mergeCells>
  <conditionalFormatting sqref="B59">
    <cfRule type="expression" dxfId="1" priority="1">
      <formula>CELL("Schutz",B59)=0</formula>
    </cfRule>
  </conditionalFormatting>
  <pageMargins left="0.25" right="0.25" top="0.75" bottom="0.75" header="0.3" footer="0.3"/>
  <pageSetup paperSize="9" scale="41"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Z704"/>
  <sheetViews>
    <sheetView zoomScale="85" zoomScaleNormal="85" zoomScalePageLayoutView="75" workbookViewId="0">
      <pane xSplit="1" ySplit="2" topLeftCell="B3" activePane="bottomRight" state="frozen"/>
      <selection pane="topRight" activeCell="B1" sqref="B1"/>
      <selection pane="bottomLeft" activeCell="A3" sqref="A3"/>
      <selection pane="bottomRight" activeCell="T3" sqref="T3"/>
    </sheetView>
  </sheetViews>
  <sheetFormatPr baseColWidth="10" defaultColWidth="14.42578125" defaultRowHeight="15.75" outlineLevelCol="1"/>
  <cols>
    <col min="1" max="1" width="2.42578125" style="131" customWidth="1"/>
    <col min="2" max="2" width="54.85546875" style="131" bestFit="1" customWidth="1"/>
    <col min="3" max="3" width="54.42578125" style="131" bestFit="1" customWidth="1"/>
    <col min="4" max="4" width="8" style="131" bestFit="1" customWidth="1"/>
    <col min="5" max="5" width="7.7109375" style="131" bestFit="1" customWidth="1"/>
    <col min="6" max="6" width="16" style="131" customWidth="1"/>
    <col min="7" max="7" width="13.42578125" style="131" bestFit="1" customWidth="1"/>
    <col min="8" max="8" width="10.42578125" style="131" bestFit="1" customWidth="1"/>
    <col min="9" max="10" width="8" style="131" bestFit="1" customWidth="1"/>
    <col min="11" max="11" width="15.42578125" style="131" bestFit="1" customWidth="1" outlineLevel="1"/>
    <col min="12" max="12" width="2.5703125" style="131" customWidth="1" outlineLevel="1"/>
    <col min="13" max="13" width="14.85546875" style="131" bestFit="1" customWidth="1"/>
    <col min="14" max="14" width="9.140625" style="131" bestFit="1" customWidth="1"/>
    <col min="15" max="17" width="8.7109375" style="131" bestFit="1" customWidth="1"/>
    <col min="18" max="18" width="10.42578125" style="131" bestFit="1" customWidth="1"/>
    <col min="19" max="19" width="15.42578125" style="131" bestFit="1" customWidth="1"/>
    <col min="20" max="78" width="14.42578125" style="130"/>
    <col min="79" max="16384" width="14.42578125" style="131"/>
  </cols>
  <sheetData>
    <row r="1" spans="1:78" ht="122.45" customHeight="1">
      <c r="A1" s="128"/>
      <c r="B1" s="974" t="s">
        <v>668</v>
      </c>
      <c r="C1" s="975"/>
      <c r="D1" s="983" t="s">
        <v>683</v>
      </c>
      <c r="E1" s="984"/>
      <c r="F1" s="967"/>
      <c r="G1" s="968"/>
      <c r="H1" s="968"/>
      <c r="I1" s="968"/>
      <c r="J1" s="968"/>
      <c r="K1" s="968"/>
      <c r="L1" s="129"/>
      <c r="M1" s="967" t="s">
        <v>599</v>
      </c>
      <c r="N1" s="968"/>
      <c r="O1" s="968"/>
      <c r="P1" s="968"/>
      <c r="Q1" s="968"/>
      <c r="R1" s="968"/>
      <c r="S1" s="968"/>
    </row>
    <row r="2" spans="1:78" s="137" customFormat="1" ht="79.5" customHeight="1">
      <c r="A2" s="982"/>
      <c r="B2" s="170" t="s">
        <v>634</v>
      </c>
      <c r="C2" s="170" t="s">
        <v>55</v>
      </c>
      <c r="D2" s="48" t="s">
        <v>56</v>
      </c>
      <c r="E2" s="48" t="s">
        <v>600</v>
      </c>
      <c r="F2" s="132" t="s">
        <v>57</v>
      </c>
      <c r="G2" s="132" t="s">
        <v>461</v>
      </c>
      <c r="H2" s="132" t="s">
        <v>462</v>
      </c>
      <c r="I2" s="48" t="s">
        <v>58</v>
      </c>
      <c r="J2" s="48" t="s">
        <v>59</v>
      </c>
      <c r="K2" s="48" t="s">
        <v>60</v>
      </c>
      <c r="L2" s="969"/>
      <c r="M2" s="133" t="s">
        <v>602</v>
      </c>
      <c r="N2" s="133" t="s">
        <v>604</v>
      </c>
      <c r="O2" s="134" t="s">
        <v>11</v>
      </c>
      <c r="P2" s="133" t="s">
        <v>12</v>
      </c>
      <c r="Q2" s="135" t="s">
        <v>13</v>
      </c>
      <c r="R2" s="133" t="s">
        <v>61</v>
      </c>
      <c r="S2" s="135" t="s">
        <v>62</v>
      </c>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row>
    <row r="3" spans="1:78" s="143" customFormat="1" ht="15" customHeight="1">
      <c r="A3" s="982"/>
      <c r="B3" s="169"/>
      <c r="C3" s="169"/>
      <c r="D3" s="138">
        <v>0</v>
      </c>
      <c r="E3" s="139">
        <v>0</v>
      </c>
      <c r="F3" s="140">
        <f t="shared" ref="F3:F26" si="0">D3*E3</f>
        <v>0</v>
      </c>
      <c r="G3" s="141">
        <v>0</v>
      </c>
      <c r="H3" s="141">
        <v>0</v>
      </c>
      <c r="I3" s="141">
        <v>0</v>
      </c>
      <c r="J3" s="141">
        <v>0</v>
      </c>
      <c r="K3" s="142">
        <v>0</v>
      </c>
      <c r="L3" s="970"/>
      <c r="M3" s="286">
        <f>IF(G3=0,0,IF(G3/D3&gt;'4A LNK STAB Ö'!$E$67,'4B SCHAUSPIELER Gagen'!D3*'4A LNK STAB Ö'!$G$67,'4B SCHAUSPIELER Gagen'!G3*'4A LNK STAB Ö'!$G$65))</f>
        <v>0</v>
      </c>
      <c r="N3" s="286">
        <f>IF((G3-G3/1.1041)&gt;(0.5833*D3/7*'4A LNK STAB Ö'!$E$67),(0.5833*D3/7*'4A LNK STAB Ö'!$G$67),(G3-G3/1.1041)*'4A LNK STAB Ö'!$G$65)</f>
        <v>0</v>
      </c>
      <c r="O3" s="286">
        <f>G3*'4A LNK STAB Ö'!$N$1</f>
        <v>0</v>
      </c>
      <c r="P3" s="286">
        <f>G3*'4A LNK STAB Ö'!$O$1</f>
        <v>0</v>
      </c>
      <c r="Q3" s="509">
        <f>G3*'4A LNK STAB Ö'!$P$1</f>
        <v>0</v>
      </c>
      <c r="R3" s="286">
        <f>IF(G3=0,0,D3/5*'4A LNK STAB Ö'!$L$1)</f>
        <v>0</v>
      </c>
      <c r="S3" s="268">
        <f>SUM(M3:R3)</f>
        <v>0</v>
      </c>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row>
    <row r="4" spans="1:78" s="143" customFormat="1" ht="15" customHeight="1">
      <c r="A4" s="982"/>
      <c r="B4" s="169"/>
      <c r="C4" s="169"/>
      <c r="D4" s="138">
        <v>0</v>
      </c>
      <c r="E4" s="139">
        <v>0</v>
      </c>
      <c r="F4" s="140">
        <f t="shared" si="0"/>
        <v>0</v>
      </c>
      <c r="G4" s="141">
        <v>0</v>
      </c>
      <c r="H4" s="141">
        <v>0</v>
      </c>
      <c r="I4" s="141">
        <v>0</v>
      </c>
      <c r="J4" s="141">
        <v>0</v>
      </c>
      <c r="K4" s="142">
        <v>0</v>
      </c>
      <c r="L4" s="970"/>
      <c r="M4" s="286">
        <f>IF(G4=0,0,IF(G4/D4&gt;'4A LNK STAB Ö'!$E$67,'4B SCHAUSPIELER Gagen'!D4*'4A LNK STAB Ö'!$G$67,'4B SCHAUSPIELER Gagen'!G4*'4A LNK STAB Ö'!$G$65))</f>
        <v>0</v>
      </c>
      <c r="N4" s="286">
        <f>IF((G4-G4/1.1041)&gt;(0.5833*D4/7*'4A LNK STAB Ö'!$E$67),(0.5833*D4/7*'4A LNK STAB Ö'!$G$67),(G4-G4/1.1041)*'4A LNK STAB Ö'!$G$65)</f>
        <v>0</v>
      </c>
      <c r="O4" s="286">
        <f>G4*'4A LNK STAB Ö'!$N$1</f>
        <v>0</v>
      </c>
      <c r="P4" s="286">
        <f>G4*'4A LNK STAB Ö'!$O$1</f>
        <v>0</v>
      </c>
      <c r="Q4" s="509">
        <f>G4*'4A LNK STAB Ö'!$P$1</f>
        <v>0</v>
      </c>
      <c r="R4" s="286">
        <f>IF(G4=0,0,D4/5*'4A LNK STAB Ö'!$L$1)</f>
        <v>0</v>
      </c>
      <c r="S4" s="268">
        <f t="shared" ref="S4:S26" si="1">SUM(M4:R4)</f>
        <v>0</v>
      </c>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row>
    <row r="5" spans="1:78" s="143" customFormat="1" ht="15" customHeight="1">
      <c r="A5" s="982"/>
      <c r="B5" s="169"/>
      <c r="C5" s="169"/>
      <c r="D5" s="138">
        <v>0</v>
      </c>
      <c r="E5" s="139">
        <v>0</v>
      </c>
      <c r="F5" s="140">
        <f t="shared" si="0"/>
        <v>0</v>
      </c>
      <c r="G5" s="141">
        <v>0</v>
      </c>
      <c r="H5" s="141">
        <v>0</v>
      </c>
      <c r="I5" s="141">
        <v>0</v>
      </c>
      <c r="J5" s="141">
        <v>0</v>
      </c>
      <c r="K5" s="142">
        <v>0</v>
      </c>
      <c r="L5" s="970"/>
      <c r="M5" s="286">
        <f>IF(G5=0,0,IF(G5/D5&gt;'4A LNK STAB Ö'!$E$67,'4B SCHAUSPIELER Gagen'!D5*'4A LNK STAB Ö'!$G$67,'4B SCHAUSPIELER Gagen'!G5*'4A LNK STAB Ö'!$G$65))</f>
        <v>0</v>
      </c>
      <c r="N5" s="286">
        <f>IF((G5-G5/1.1041)&gt;(0.5833*D5/7*'4A LNK STAB Ö'!$E$67),(0.5833*D5/7*'4A LNK STAB Ö'!$G$67),(G5-G5/1.1041)*'4A LNK STAB Ö'!$G$65)</f>
        <v>0</v>
      </c>
      <c r="O5" s="286">
        <f>G5*'4A LNK STAB Ö'!$N$1</f>
        <v>0</v>
      </c>
      <c r="P5" s="286">
        <f>G5*'4A LNK STAB Ö'!$O$1</f>
        <v>0</v>
      </c>
      <c r="Q5" s="509">
        <f>G5*'4A LNK STAB Ö'!$P$1</f>
        <v>0</v>
      </c>
      <c r="R5" s="286">
        <f>IF(G5=0,0,D5/5*'4A LNK STAB Ö'!$L$1)</f>
        <v>0</v>
      </c>
      <c r="S5" s="268">
        <f t="shared" si="1"/>
        <v>0</v>
      </c>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row>
    <row r="6" spans="1:78" s="143" customFormat="1" ht="15" customHeight="1">
      <c r="A6" s="982"/>
      <c r="B6" s="169"/>
      <c r="C6" s="169"/>
      <c r="D6" s="138">
        <v>0</v>
      </c>
      <c r="E6" s="139">
        <v>0</v>
      </c>
      <c r="F6" s="140">
        <f t="shared" si="0"/>
        <v>0</v>
      </c>
      <c r="G6" s="141">
        <v>0</v>
      </c>
      <c r="H6" s="141">
        <v>0</v>
      </c>
      <c r="I6" s="141">
        <v>0</v>
      </c>
      <c r="J6" s="141">
        <v>0</v>
      </c>
      <c r="K6" s="142">
        <v>0</v>
      </c>
      <c r="L6" s="970"/>
      <c r="M6" s="286">
        <f>IF(G6=0,0,IF(G6/D6&gt;'4A LNK STAB Ö'!$E$67,'4B SCHAUSPIELER Gagen'!D6*'4A LNK STAB Ö'!$G$67,'4B SCHAUSPIELER Gagen'!G6*'4A LNK STAB Ö'!$G$65))</f>
        <v>0</v>
      </c>
      <c r="N6" s="286">
        <f>IF((G6-G6/1.1041)&gt;(0.5833*D6/7*'4A LNK STAB Ö'!$E$67),(0.5833*D6/7*'4A LNK STAB Ö'!$G$67),(G6-G6/1.1041)*'4A LNK STAB Ö'!$G$65)</f>
        <v>0</v>
      </c>
      <c r="O6" s="286">
        <f>G6*'4A LNK STAB Ö'!$N$1</f>
        <v>0</v>
      </c>
      <c r="P6" s="286">
        <f>G6*'4A LNK STAB Ö'!$O$1</f>
        <v>0</v>
      </c>
      <c r="Q6" s="509">
        <f>G6*'4A LNK STAB Ö'!$P$1</f>
        <v>0</v>
      </c>
      <c r="R6" s="286">
        <f>IF(G6=0,0,D6/5*'4A LNK STAB Ö'!$L$1)</f>
        <v>0</v>
      </c>
      <c r="S6" s="268">
        <f t="shared" si="1"/>
        <v>0</v>
      </c>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row>
    <row r="7" spans="1:78" s="143" customFormat="1" ht="15" customHeight="1">
      <c r="A7" s="982"/>
      <c r="B7" s="169"/>
      <c r="C7" s="169"/>
      <c r="D7" s="138">
        <v>0</v>
      </c>
      <c r="E7" s="139">
        <v>0</v>
      </c>
      <c r="F7" s="140">
        <f t="shared" si="0"/>
        <v>0</v>
      </c>
      <c r="G7" s="141">
        <v>0</v>
      </c>
      <c r="H7" s="141">
        <v>0</v>
      </c>
      <c r="I7" s="141">
        <v>0</v>
      </c>
      <c r="J7" s="141">
        <v>0</v>
      </c>
      <c r="K7" s="142">
        <v>0</v>
      </c>
      <c r="L7" s="970"/>
      <c r="M7" s="286">
        <f>IF(G7=0,0,IF(G7/D7&gt;'4A LNK STAB Ö'!$E$67,'4B SCHAUSPIELER Gagen'!D7*'4A LNK STAB Ö'!$G$67,'4B SCHAUSPIELER Gagen'!G7*'4A LNK STAB Ö'!$G$65))</f>
        <v>0</v>
      </c>
      <c r="N7" s="286">
        <f>IF((G7-G7/1.1041)&gt;(0.5833*D7/7*'4A LNK STAB Ö'!$E$67),(0.5833*D7/7*'4A LNK STAB Ö'!$G$67),(G7-G7/1.1041)*'4A LNK STAB Ö'!$G$65)</f>
        <v>0</v>
      </c>
      <c r="O7" s="286">
        <f>G7*'4A LNK STAB Ö'!$N$1</f>
        <v>0</v>
      </c>
      <c r="P7" s="286">
        <f>G7*'4A LNK STAB Ö'!$O$1</f>
        <v>0</v>
      </c>
      <c r="Q7" s="509">
        <f>G7*'4A LNK STAB Ö'!$P$1</f>
        <v>0</v>
      </c>
      <c r="R7" s="286">
        <f>IF(G7=0,0,D7/5*'4A LNK STAB Ö'!$L$1)</f>
        <v>0</v>
      </c>
      <c r="S7" s="268">
        <f t="shared" si="1"/>
        <v>0</v>
      </c>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row>
    <row r="8" spans="1:78" s="143" customFormat="1" ht="15" customHeight="1">
      <c r="A8" s="982"/>
      <c r="B8" s="169"/>
      <c r="C8" s="169"/>
      <c r="D8" s="138">
        <v>0</v>
      </c>
      <c r="E8" s="139">
        <v>0</v>
      </c>
      <c r="F8" s="140">
        <f t="shared" si="0"/>
        <v>0</v>
      </c>
      <c r="G8" s="141">
        <v>0</v>
      </c>
      <c r="H8" s="141">
        <v>0</v>
      </c>
      <c r="I8" s="141">
        <v>0</v>
      </c>
      <c r="J8" s="141">
        <v>0</v>
      </c>
      <c r="K8" s="142">
        <v>0</v>
      </c>
      <c r="L8" s="970"/>
      <c r="M8" s="286">
        <f>IF(G8=0,0,IF(G8/D8&gt;'4A LNK STAB Ö'!$E$67,'4B SCHAUSPIELER Gagen'!D8*'4A LNK STAB Ö'!$G$67,'4B SCHAUSPIELER Gagen'!G8*'4A LNK STAB Ö'!$G$65))</f>
        <v>0</v>
      </c>
      <c r="N8" s="286">
        <f>IF((G8-G8/1.1041)&gt;(0.5833*D8/7*'4A LNK STAB Ö'!$E$67),(0.5833*D8/7*'4A LNK STAB Ö'!$G$67),(G8-G8/1.1041)*'4A LNK STAB Ö'!$G$65)</f>
        <v>0</v>
      </c>
      <c r="O8" s="286">
        <f>G8*'4A LNK STAB Ö'!$N$1</f>
        <v>0</v>
      </c>
      <c r="P8" s="286">
        <f>G8*'4A LNK STAB Ö'!$O$1</f>
        <v>0</v>
      </c>
      <c r="Q8" s="509">
        <f>G8*'4A LNK STAB Ö'!$P$1</f>
        <v>0</v>
      </c>
      <c r="R8" s="286">
        <f>IF(G8=0,0,D8/5*'4A LNK STAB Ö'!$L$1)</f>
        <v>0</v>
      </c>
      <c r="S8" s="268">
        <f t="shared" si="1"/>
        <v>0</v>
      </c>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row>
    <row r="9" spans="1:78" s="143" customFormat="1" ht="15" customHeight="1">
      <c r="A9" s="982"/>
      <c r="B9" s="169"/>
      <c r="C9" s="169"/>
      <c r="D9" s="138">
        <v>0</v>
      </c>
      <c r="E9" s="139">
        <v>0</v>
      </c>
      <c r="F9" s="140">
        <f t="shared" si="0"/>
        <v>0</v>
      </c>
      <c r="G9" s="141">
        <v>0</v>
      </c>
      <c r="H9" s="141">
        <v>0</v>
      </c>
      <c r="I9" s="141">
        <v>0</v>
      </c>
      <c r="J9" s="141">
        <v>0</v>
      </c>
      <c r="K9" s="142">
        <v>0</v>
      </c>
      <c r="L9" s="970"/>
      <c r="M9" s="286">
        <f>IF(G9=0,0,IF(G9/D9&gt;'4A LNK STAB Ö'!$E$67,'4B SCHAUSPIELER Gagen'!D9*'4A LNK STAB Ö'!$G$67,'4B SCHAUSPIELER Gagen'!G9*'4A LNK STAB Ö'!$G$65))</f>
        <v>0</v>
      </c>
      <c r="N9" s="286">
        <f>IF((G9-G9/1.1041)&gt;(0.5833*D9/7*'4A LNK STAB Ö'!$E$67),(0.5833*D9/7*'4A LNK STAB Ö'!$G$67),(G9-G9/1.1041)*'4A LNK STAB Ö'!$G$65)</f>
        <v>0</v>
      </c>
      <c r="O9" s="286">
        <f>G9*'4A LNK STAB Ö'!$N$1</f>
        <v>0</v>
      </c>
      <c r="P9" s="286">
        <f>G9*'4A LNK STAB Ö'!$O$1</f>
        <v>0</v>
      </c>
      <c r="Q9" s="509">
        <f>G9*'4A LNK STAB Ö'!$P$1</f>
        <v>0</v>
      </c>
      <c r="R9" s="286">
        <f>IF(G9=0,0,D9/5*'4A LNK STAB Ö'!$L$1)</f>
        <v>0</v>
      </c>
      <c r="S9" s="268">
        <f t="shared" si="1"/>
        <v>0</v>
      </c>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row>
    <row r="10" spans="1:78" s="143" customFormat="1" ht="15" customHeight="1">
      <c r="A10" s="982"/>
      <c r="B10" s="169"/>
      <c r="C10" s="169"/>
      <c r="D10" s="138">
        <v>0</v>
      </c>
      <c r="E10" s="139">
        <v>0</v>
      </c>
      <c r="F10" s="140">
        <f t="shared" si="0"/>
        <v>0</v>
      </c>
      <c r="G10" s="141">
        <v>0</v>
      </c>
      <c r="H10" s="141">
        <v>0</v>
      </c>
      <c r="I10" s="141">
        <v>0</v>
      </c>
      <c r="J10" s="141">
        <v>0</v>
      </c>
      <c r="K10" s="142">
        <v>0</v>
      </c>
      <c r="L10" s="970"/>
      <c r="M10" s="286">
        <f>IF(G10=0,0,IF(G10/D10&gt;'4A LNK STAB Ö'!$E$67,'4B SCHAUSPIELER Gagen'!D10*'4A LNK STAB Ö'!$G$67,'4B SCHAUSPIELER Gagen'!G10*'4A LNK STAB Ö'!$G$65))</f>
        <v>0</v>
      </c>
      <c r="N10" s="286">
        <f>IF((G10-G10/1.1041)&gt;(0.5833*D10/7*'4A LNK STAB Ö'!$E$67),(0.5833*D10/7*'4A LNK STAB Ö'!$G$67),(G10-G10/1.1041)*'4A LNK STAB Ö'!$G$65)</f>
        <v>0</v>
      </c>
      <c r="O10" s="286">
        <f>G10*'4A LNK STAB Ö'!$N$1</f>
        <v>0</v>
      </c>
      <c r="P10" s="286">
        <f>G10*'4A LNK STAB Ö'!$O$1</f>
        <v>0</v>
      </c>
      <c r="Q10" s="509">
        <f>G10*'4A LNK STAB Ö'!$P$1</f>
        <v>0</v>
      </c>
      <c r="R10" s="286">
        <f>IF(G10=0,0,D10/5*'4A LNK STAB Ö'!$L$1)</f>
        <v>0</v>
      </c>
      <c r="S10" s="268">
        <f t="shared" si="1"/>
        <v>0</v>
      </c>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row>
    <row r="11" spans="1:78" s="143" customFormat="1" ht="15" customHeight="1">
      <c r="A11" s="982"/>
      <c r="B11" s="169"/>
      <c r="C11" s="169"/>
      <c r="D11" s="138">
        <v>0</v>
      </c>
      <c r="E11" s="139">
        <v>0</v>
      </c>
      <c r="F11" s="140">
        <f t="shared" si="0"/>
        <v>0</v>
      </c>
      <c r="G11" s="141">
        <v>0</v>
      </c>
      <c r="H11" s="141">
        <v>0</v>
      </c>
      <c r="I11" s="141">
        <v>0</v>
      </c>
      <c r="J11" s="141">
        <v>0</v>
      </c>
      <c r="K11" s="142">
        <v>0</v>
      </c>
      <c r="L11" s="970"/>
      <c r="M11" s="286">
        <f>IF(G11=0,0,IF(G11/D11&gt;'4A LNK STAB Ö'!$E$67,'4B SCHAUSPIELER Gagen'!D11*'4A LNK STAB Ö'!$G$67,'4B SCHAUSPIELER Gagen'!G11*'4A LNK STAB Ö'!$G$65))</f>
        <v>0</v>
      </c>
      <c r="N11" s="286">
        <f>IF((G11-G11/1.1041)&gt;(0.5833*D11/7*'4A LNK STAB Ö'!$E$67),(0.5833*D11/7*'4A LNK STAB Ö'!$G$67),(G11-G11/1.1041)*'4A LNK STAB Ö'!$G$65)</f>
        <v>0</v>
      </c>
      <c r="O11" s="286">
        <f>G11*'4A LNK STAB Ö'!$N$1</f>
        <v>0</v>
      </c>
      <c r="P11" s="286">
        <f>G11*'4A LNK STAB Ö'!$O$1</f>
        <v>0</v>
      </c>
      <c r="Q11" s="509">
        <f>G11*'4A LNK STAB Ö'!$P$1</f>
        <v>0</v>
      </c>
      <c r="R11" s="286">
        <f>IF(G11=0,0,D11/5*'4A LNK STAB Ö'!$L$1)</f>
        <v>0</v>
      </c>
      <c r="S11" s="268">
        <f t="shared" si="1"/>
        <v>0</v>
      </c>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row>
    <row r="12" spans="1:78" s="143" customFormat="1" ht="15" customHeight="1">
      <c r="A12" s="982"/>
      <c r="B12" s="169"/>
      <c r="C12" s="169"/>
      <c r="D12" s="138">
        <v>0</v>
      </c>
      <c r="E12" s="139">
        <v>0</v>
      </c>
      <c r="F12" s="140">
        <f t="shared" si="0"/>
        <v>0</v>
      </c>
      <c r="G12" s="141">
        <v>0</v>
      </c>
      <c r="H12" s="141">
        <v>0</v>
      </c>
      <c r="I12" s="141">
        <v>0</v>
      </c>
      <c r="J12" s="141">
        <v>0</v>
      </c>
      <c r="K12" s="142">
        <v>0</v>
      </c>
      <c r="L12" s="970"/>
      <c r="M12" s="286">
        <f>IF(G12=0,0,IF(G12/D12&gt;'4A LNK STAB Ö'!$E$67,'4B SCHAUSPIELER Gagen'!D12*'4A LNK STAB Ö'!$G$67,'4B SCHAUSPIELER Gagen'!G12*'4A LNK STAB Ö'!$G$65))</f>
        <v>0</v>
      </c>
      <c r="N12" s="286">
        <f>IF((G12-G12/1.1041)&gt;(0.5833*D12/7*'4A LNK STAB Ö'!$E$67),(0.5833*D12/7*'4A LNK STAB Ö'!$G$67),(G12-G12/1.1041)*'4A LNK STAB Ö'!$G$65)</f>
        <v>0</v>
      </c>
      <c r="O12" s="286">
        <f>G12*'4A LNK STAB Ö'!$N$1</f>
        <v>0</v>
      </c>
      <c r="P12" s="286">
        <f>G12*'4A LNK STAB Ö'!$O$1</f>
        <v>0</v>
      </c>
      <c r="Q12" s="509">
        <f>G12*'4A LNK STAB Ö'!$P$1</f>
        <v>0</v>
      </c>
      <c r="R12" s="286">
        <f>IF(G12=0,0,D12/5*'4A LNK STAB Ö'!$L$1)</f>
        <v>0</v>
      </c>
      <c r="S12" s="268">
        <f t="shared" si="1"/>
        <v>0</v>
      </c>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row>
    <row r="13" spans="1:78" s="143" customFormat="1" ht="15" customHeight="1">
      <c r="A13" s="982"/>
      <c r="B13" s="169"/>
      <c r="C13" s="169"/>
      <c r="D13" s="138">
        <v>0</v>
      </c>
      <c r="E13" s="139">
        <v>0</v>
      </c>
      <c r="F13" s="140">
        <f t="shared" si="0"/>
        <v>0</v>
      </c>
      <c r="G13" s="141">
        <v>0</v>
      </c>
      <c r="H13" s="141">
        <v>0</v>
      </c>
      <c r="I13" s="141">
        <v>0</v>
      </c>
      <c r="J13" s="141">
        <v>0</v>
      </c>
      <c r="K13" s="142">
        <v>0</v>
      </c>
      <c r="L13" s="970"/>
      <c r="M13" s="286">
        <f>IF(G13=0,0,IF(G13/D13&gt;'4A LNK STAB Ö'!$E$67,'4B SCHAUSPIELER Gagen'!D13*'4A LNK STAB Ö'!$G$67,'4B SCHAUSPIELER Gagen'!G13*'4A LNK STAB Ö'!$G$65))</f>
        <v>0</v>
      </c>
      <c r="N13" s="286">
        <f>IF((G13-G13/1.1041)&gt;(0.5833*D13/7*'4A LNK STAB Ö'!$E$67),(0.5833*D13/7*'4A LNK STAB Ö'!$G$67),(G13-G13/1.1041)*'4A LNK STAB Ö'!$G$65)</f>
        <v>0</v>
      </c>
      <c r="O13" s="286">
        <f>G13*'4A LNK STAB Ö'!$N$1</f>
        <v>0</v>
      </c>
      <c r="P13" s="286">
        <f>G13*'4A LNK STAB Ö'!$O$1</f>
        <v>0</v>
      </c>
      <c r="Q13" s="509">
        <f>G13*'4A LNK STAB Ö'!$P$1</f>
        <v>0</v>
      </c>
      <c r="R13" s="286">
        <f>IF(G13=0,0,D13/5*'4A LNK STAB Ö'!$L$1)</f>
        <v>0</v>
      </c>
      <c r="S13" s="268">
        <f t="shared" si="1"/>
        <v>0</v>
      </c>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row>
    <row r="14" spans="1:78" s="143" customFormat="1" ht="15" customHeight="1">
      <c r="A14" s="982"/>
      <c r="B14" s="169"/>
      <c r="C14" s="169"/>
      <c r="D14" s="138">
        <v>0</v>
      </c>
      <c r="E14" s="139">
        <v>0</v>
      </c>
      <c r="F14" s="140">
        <f t="shared" si="0"/>
        <v>0</v>
      </c>
      <c r="G14" s="141">
        <v>0</v>
      </c>
      <c r="H14" s="141">
        <v>0</v>
      </c>
      <c r="I14" s="141">
        <v>0</v>
      </c>
      <c r="J14" s="141">
        <v>0</v>
      </c>
      <c r="K14" s="142">
        <v>0</v>
      </c>
      <c r="L14" s="970"/>
      <c r="M14" s="286">
        <f>IF(G14=0,0,IF(G14/D14&gt;'4A LNK STAB Ö'!$E$67,'4B SCHAUSPIELER Gagen'!D14*'4A LNK STAB Ö'!$G$67,'4B SCHAUSPIELER Gagen'!G14*'4A LNK STAB Ö'!$G$65))</f>
        <v>0</v>
      </c>
      <c r="N14" s="286">
        <f>IF((G14-G14/1.1041)&gt;(0.5833*D14/7*'4A LNK STAB Ö'!$E$67),(0.5833*D14/7*'4A LNK STAB Ö'!$G$67),(G14-G14/1.1041)*'4A LNK STAB Ö'!$G$65)</f>
        <v>0</v>
      </c>
      <c r="O14" s="286">
        <f>G14*'4A LNK STAB Ö'!$N$1</f>
        <v>0</v>
      </c>
      <c r="P14" s="286">
        <f>G14*'4A LNK STAB Ö'!$O$1</f>
        <v>0</v>
      </c>
      <c r="Q14" s="509">
        <f>G14*'4A LNK STAB Ö'!$P$1</f>
        <v>0</v>
      </c>
      <c r="R14" s="286">
        <f>IF(G14=0,0,D14/5*'4A LNK STAB Ö'!$L$1)</f>
        <v>0</v>
      </c>
      <c r="S14" s="268">
        <f t="shared" si="1"/>
        <v>0</v>
      </c>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row>
    <row r="15" spans="1:78" s="143" customFormat="1" ht="15" customHeight="1">
      <c r="A15" s="982"/>
      <c r="B15" s="169"/>
      <c r="C15" s="169"/>
      <c r="D15" s="138">
        <v>0</v>
      </c>
      <c r="E15" s="139">
        <v>0</v>
      </c>
      <c r="F15" s="140">
        <f t="shared" si="0"/>
        <v>0</v>
      </c>
      <c r="G15" s="141">
        <v>0</v>
      </c>
      <c r="H15" s="141">
        <v>0</v>
      </c>
      <c r="I15" s="141">
        <v>0</v>
      </c>
      <c r="J15" s="141">
        <v>0</v>
      </c>
      <c r="K15" s="142">
        <v>0</v>
      </c>
      <c r="L15" s="970"/>
      <c r="M15" s="286">
        <f>IF(G15=0,0,IF(G15/D15&gt;'4A LNK STAB Ö'!$E$67,'4B SCHAUSPIELER Gagen'!D15*'4A LNK STAB Ö'!$G$67,'4B SCHAUSPIELER Gagen'!G15*'4A LNK STAB Ö'!$G$65))</f>
        <v>0</v>
      </c>
      <c r="N15" s="286">
        <f>IF((G15-G15/1.1041)&gt;(0.5833*D15/7*'4A LNK STAB Ö'!$E$67),(0.5833*D15/7*'4A LNK STAB Ö'!$G$67),(G15-G15/1.1041)*'4A LNK STAB Ö'!$G$65)</f>
        <v>0</v>
      </c>
      <c r="O15" s="286">
        <f>G15*'4A LNK STAB Ö'!$N$1</f>
        <v>0</v>
      </c>
      <c r="P15" s="286">
        <f>G15*'4A LNK STAB Ö'!$O$1</f>
        <v>0</v>
      </c>
      <c r="Q15" s="509">
        <f>G15*'4A LNK STAB Ö'!$P$1</f>
        <v>0</v>
      </c>
      <c r="R15" s="286">
        <f>IF(G15=0,0,D15/5*'4A LNK STAB Ö'!$L$1)</f>
        <v>0</v>
      </c>
      <c r="S15" s="268">
        <f t="shared" si="1"/>
        <v>0</v>
      </c>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row>
    <row r="16" spans="1:78" s="143" customFormat="1" ht="15" customHeight="1">
      <c r="A16" s="982"/>
      <c r="B16" s="169"/>
      <c r="C16" s="169"/>
      <c r="D16" s="138">
        <v>0</v>
      </c>
      <c r="E16" s="139">
        <v>0</v>
      </c>
      <c r="F16" s="140">
        <f t="shared" si="0"/>
        <v>0</v>
      </c>
      <c r="G16" s="141">
        <v>0</v>
      </c>
      <c r="H16" s="141">
        <v>0</v>
      </c>
      <c r="I16" s="141">
        <v>0</v>
      </c>
      <c r="J16" s="141">
        <v>0</v>
      </c>
      <c r="K16" s="142">
        <v>0</v>
      </c>
      <c r="L16" s="970"/>
      <c r="M16" s="286">
        <f>IF(G16=0,0,IF(G16/D16&gt;'4A LNK STAB Ö'!$E$67,'4B SCHAUSPIELER Gagen'!D16*'4A LNK STAB Ö'!$G$67,'4B SCHAUSPIELER Gagen'!G16*'4A LNK STAB Ö'!$G$65))</f>
        <v>0</v>
      </c>
      <c r="N16" s="286">
        <f>IF((G16-G16/1.1041)&gt;(0.5833*D16/7*'4A LNK STAB Ö'!$E$67),(0.5833*D16/7*'4A LNK STAB Ö'!$G$67),(G16-G16/1.1041)*'4A LNK STAB Ö'!$G$65)</f>
        <v>0</v>
      </c>
      <c r="O16" s="286">
        <f>G16*'4A LNK STAB Ö'!$N$1</f>
        <v>0</v>
      </c>
      <c r="P16" s="286">
        <f>G16*'4A LNK STAB Ö'!$O$1</f>
        <v>0</v>
      </c>
      <c r="Q16" s="509">
        <f>G16*'4A LNK STAB Ö'!$P$1</f>
        <v>0</v>
      </c>
      <c r="R16" s="286">
        <f>IF(G16=0,0,D16/5*'4A LNK STAB Ö'!$L$1)</f>
        <v>0</v>
      </c>
      <c r="S16" s="268">
        <f t="shared" si="1"/>
        <v>0</v>
      </c>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row>
    <row r="17" spans="1:78" s="143" customFormat="1" ht="15" customHeight="1">
      <c r="A17" s="982"/>
      <c r="B17" s="169"/>
      <c r="C17" s="169"/>
      <c r="D17" s="138">
        <v>0</v>
      </c>
      <c r="E17" s="139">
        <v>0</v>
      </c>
      <c r="F17" s="140">
        <f t="shared" si="0"/>
        <v>0</v>
      </c>
      <c r="G17" s="141">
        <v>0</v>
      </c>
      <c r="H17" s="141">
        <v>0</v>
      </c>
      <c r="I17" s="141">
        <v>0</v>
      </c>
      <c r="J17" s="141">
        <v>0</v>
      </c>
      <c r="K17" s="142">
        <v>0</v>
      </c>
      <c r="L17" s="970"/>
      <c r="M17" s="286">
        <f>IF(G17=0,0,IF(G17/D17&gt;'4A LNK STAB Ö'!$E$67,'4B SCHAUSPIELER Gagen'!D17*'4A LNK STAB Ö'!$G$67,'4B SCHAUSPIELER Gagen'!G17*'4A LNK STAB Ö'!$G$65))</f>
        <v>0</v>
      </c>
      <c r="N17" s="286">
        <f>IF((G17-G17/1.1041)&gt;(0.5833*D17/7*'4A LNK STAB Ö'!$E$67),(0.5833*D17/7*'4A LNK STAB Ö'!$G$67),(G17-G17/1.1041)*'4A LNK STAB Ö'!$G$65)</f>
        <v>0</v>
      </c>
      <c r="O17" s="286">
        <f>G17*'4A LNK STAB Ö'!$N$1</f>
        <v>0</v>
      </c>
      <c r="P17" s="286">
        <f>G17*'4A LNK STAB Ö'!$O$1</f>
        <v>0</v>
      </c>
      <c r="Q17" s="509">
        <f>G17*'4A LNK STAB Ö'!$P$1</f>
        <v>0</v>
      </c>
      <c r="R17" s="286">
        <f>IF(G17=0,0,D17/5*'4A LNK STAB Ö'!$L$1)</f>
        <v>0</v>
      </c>
      <c r="S17" s="268">
        <f t="shared" si="1"/>
        <v>0</v>
      </c>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row>
    <row r="18" spans="1:78" s="143" customFormat="1" ht="15" customHeight="1">
      <c r="A18" s="982"/>
      <c r="B18" s="169"/>
      <c r="C18" s="169"/>
      <c r="D18" s="138">
        <v>0</v>
      </c>
      <c r="E18" s="139">
        <v>0</v>
      </c>
      <c r="F18" s="140">
        <f t="shared" si="0"/>
        <v>0</v>
      </c>
      <c r="G18" s="141">
        <v>0</v>
      </c>
      <c r="H18" s="141">
        <v>0</v>
      </c>
      <c r="I18" s="141">
        <v>0</v>
      </c>
      <c r="J18" s="141">
        <v>0</v>
      </c>
      <c r="K18" s="142">
        <v>0</v>
      </c>
      <c r="L18" s="970"/>
      <c r="M18" s="286">
        <f>IF(G18=0,0,IF(G18/D18&gt;'4A LNK STAB Ö'!$E$67,'4B SCHAUSPIELER Gagen'!D18*'4A LNK STAB Ö'!$G$67,'4B SCHAUSPIELER Gagen'!G18*'4A LNK STAB Ö'!$G$65))</f>
        <v>0</v>
      </c>
      <c r="N18" s="286">
        <f>IF((G18-G18/1.1041)&gt;(0.5833*D18/7*'4A LNK STAB Ö'!$E$67),(0.5833*D18/7*'4A LNK STAB Ö'!$G$67),(G18-G18/1.1041)*'4A LNK STAB Ö'!$G$65)</f>
        <v>0</v>
      </c>
      <c r="O18" s="286">
        <f>G18*'4A LNK STAB Ö'!$N$1</f>
        <v>0</v>
      </c>
      <c r="P18" s="286">
        <f>G18*'4A LNK STAB Ö'!$O$1</f>
        <v>0</v>
      </c>
      <c r="Q18" s="509">
        <f>G18*'4A LNK STAB Ö'!$P$1</f>
        <v>0</v>
      </c>
      <c r="R18" s="286">
        <f>IF(G18=0,0,D18/5*'4A LNK STAB Ö'!$L$1)</f>
        <v>0</v>
      </c>
      <c r="S18" s="268">
        <f t="shared" si="1"/>
        <v>0</v>
      </c>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row>
    <row r="19" spans="1:78" s="143" customFormat="1" ht="15" customHeight="1">
      <c r="A19" s="982"/>
      <c r="B19" s="169"/>
      <c r="C19" s="169"/>
      <c r="D19" s="138">
        <v>0</v>
      </c>
      <c r="E19" s="139">
        <v>0</v>
      </c>
      <c r="F19" s="140">
        <f t="shared" si="0"/>
        <v>0</v>
      </c>
      <c r="G19" s="141">
        <v>0</v>
      </c>
      <c r="H19" s="141">
        <v>0</v>
      </c>
      <c r="I19" s="141">
        <v>0</v>
      </c>
      <c r="J19" s="141">
        <v>0</v>
      </c>
      <c r="K19" s="142">
        <v>0</v>
      </c>
      <c r="L19" s="970"/>
      <c r="M19" s="286">
        <f>IF(G19=0,0,IF(G19/D19&gt;'4A LNK STAB Ö'!$E$67,'4B SCHAUSPIELER Gagen'!D19*'4A LNK STAB Ö'!$G$67,'4B SCHAUSPIELER Gagen'!G19*'4A LNK STAB Ö'!$G$65))</f>
        <v>0</v>
      </c>
      <c r="N19" s="286">
        <f>IF((G19-G19/1.1041)&gt;(0.5833*D19/7*'4A LNK STAB Ö'!$E$67),(0.5833*D19/7*'4A LNK STAB Ö'!$G$67),(G19-G19/1.1041)*'4A LNK STAB Ö'!$G$65)</f>
        <v>0</v>
      </c>
      <c r="O19" s="286">
        <f>G19*'4A LNK STAB Ö'!$N$1</f>
        <v>0</v>
      </c>
      <c r="P19" s="286">
        <f>G19*'4A LNK STAB Ö'!$O$1</f>
        <v>0</v>
      </c>
      <c r="Q19" s="509">
        <f>G19*'4A LNK STAB Ö'!$P$1</f>
        <v>0</v>
      </c>
      <c r="R19" s="286">
        <f>IF(G19=0,0,D19/5*'4A LNK STAB Ö'!$L$1)</f>
        <v>0</v>
      </c>
      <c r="S19" s="268">
        <f t="shared" si="1"/>
        <v>0</v>
      </c>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row>
    <row r="20" spans="1:78" s="143" customFormat="1" ht="15" customHeight="1">
      <c r="A20" s="982"/>
      <c r="B20" s="169"/>
      <c r="C20" s="169"/>
      <c r="D20" s="138">
        <v>0</v>
      </c>
      <c r="E20" s="139">
        <v>0</v>
      </c>
      <c r="F20" s="140">
        <f t="shared" si="0"/>
        <v>0</v>
      </c>
      <c r="G20" s="141">
        <v>0</v>
      </c>
      <c r="H20" s="141">
        <v>0</v>
      </c>
      <c r="I20" s="141">
        <v>0</v>
      </c>
      <c r="J20" s="141">
        <v>0</v>
      </c>
      <c r="K20" s="142">
        <v>0</v>
      </c>
      <c r="L20" s="970"/>
      <c r="M20" s="286">
        <f>IF(G20=0,0,IF(G20/D20&gt;'4A LNK STAB Ö'!$E$67,'4B SCHAUSPIELER Gagen'!D20*'4A LNK STAB Ö'!$G$67,'4B SCHAUSPIELER Gagen'!G20*'4A LNK STAB Ö'!$G$65))</f>
        <v>0</v>
      </c>
      <c r="N20" s="286">
        <f>IF((G20-G20/1.1041)&gt;(0.5833*D20/7*'4A LNK STAB Ö'!$E$67),(0.5833*D20/7*'4A LNK STAB Ö'!$G$67),(G20-G20/1.1041)*'4A LNK STAB Ö'!$G$65)</f>
        <v>0</v>
      </c>
      <c r="O20" s="286">
        <f>G20*'4A LNK STAB Ö'!$N$1</f>
        <v>0</v>
      </c>
      <c r="P20" s="286">
        <f>G20*'4A LNK STAB Ö'!$O$1</f>
        <v>0</v>
      </c>
      <c r="Q20" s="509">
        <f>G20*'4A LNK STAB Ö'!$P$1</f>
        <v>0</v>
      </c>
      <c r="R20" s="286">
        <f>IF(G20=0,0,D20/5*'4A LNK STAB Ö'!$L$1)</f>
        <v>0</v>
      </c>
      <c r="S20" s="268">
        <f t="shared" si="1"/>
        <v>0</v>
      </c>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row>
    <row r="21" spans="1:78" s="143" customFormat="1" ht="15" customHeight="1">
      <c r="A21" s="982"/>
      <c r="B21" s="169"/>
      <c r="C21" s="169"/>
      <c r="D21" s="138">
        <v>0</v>
      </c>
      <c r="E21" s="139">
        <v>0</v>
      </c>
      <c r="F21" s="140">
        <f t="shared" si="0"/>
        <v>0</v>
      </c>
      <c r="G21" s="141">
        <v>0</v>
      </c>
      <c r="H21" s="141">
        <v>0</v>
      </c>
      <c r="I21" s="141">
        <v>0</v>
      </c>
      <c r="J21" s="141">
        <v>0</v>
      </c>
      <c r="K21" s="142">
        <v>0</v>
      </c>
      <c r="L21" s="970"/>
      <c r="M21" s="286">
        <f>IF(G21=0,0,IF(G21/D21&gt;'4A LNK STAB Ö'!$E$67,'4B SCHAUSPIELER Gagen'!D21*'4A LNK STAB Ö'!$G$67,'4B SCHAUSPIELER Gagen'!G21*'4A LNK STAB Ö'!$G$65))</f>
        <v>0</v>
      </c>
      <c r="N21" s="286">
        <f>IF((G21-G21/1.1041)&gt;(0.5833*D21/7*'4A LNK STAB Ö'!$E$67),(0.5833*D21/7*'4A LNK STAB Ö'!$G$67),(G21-G21/1.1041)*'4A LNK STAB Ö'!$G$65)</f>
        <v>0</v>
      </c>
      <c r="O21" s="286">
        <f>G21*'4A LNK STAB Ö'!$N$1</f>
        <v>0</v>
      </c>
      <c r="P21" s="286">
        <f>G21*'4A LNK STAB Ö'!$O$1</f>
        <v>0</v>
      </c>
      <c r="Q21" s="509">
        <f>G21*'4A LNK STAB Ö'!$P$1</f>
        <v>0</v>
      </c>
      <c r="R21" s="286">
        <f>IF(G21=0,0,D21/5*'4A LNK STAB Ö'!$L$1)</f>
        <v>0</v>
      </c>
      <c r="S21" s="268">
        <f t="shared" si="1"/>
        <v>0</v>
      </c>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row>
    <row r="22" spans="1:78" s="143" customFormat="1" ht="15" customHeight="1">
      <c r="A22" s="982"/>
      <c r="B22" s="169"/>
      <c r="C22" s="169"/>
      <c r="D22" s="138">
        <v>0</v>
      </c>
      <c r="E22" s="139">
        <v>0</v>
      </c>
      <c r="F22" s="140">
        <f t="shared" si="0"/>
        <v>0</v>
      </c>
      <c r="G22" s="141">
        <v>0</v>
      </c>
      <c r="H22" s="141">
        <v>0</v>
      </c>
      <c r="I22" s="141">
        <v>0</v>
      </c>
      <c r="J22" s="141">
        <v>0</v>
      </c>
      <c r="K22" s="142">
        <v>0</v>
      </c>
      <c r="L22" s="970"/>
      <c r="M22" s="286">
        <f>IF(G22=0,0,IF(G22/D22&gt;'4A LNK STAB Ö'!$E$67,'4B SCHAUSPIELER Gagen'!D22*'4A LNK STAB Ö'!$G$67,'4B SCHAUSPIELER Gagen'!G22*'4A LNK STAB Ö'!$G$65))</f>
        <v>0</v>
      </c>
      <c r="N22" s="286">
        <f>IF((G22-G22/1.1041)&gt;(0.5833*D22/7*'4A LNK STAB Ö'!$E$67),(0.5833*D22/7*'4A LNK STAB Ö'!$G$67),(G22-G22/1.1041)*'4A LNK STAB Ö'!$G$65)</f>
        <v>0</v>
      </c>
      <c r="O22" s="286">
        <f>G22*'4A LNK STAB Ö'!$N$1</f>
        <v>0</v>
      </c>
      <c r="P22" s="286">
        <f>G22*'4A LNK STAB Ö'!$O$1</f>
        <v>0</v>
      </c>
      <c r="Q22" s="509">
        <f>G22*'4A LNK STAB Ö'!$P$1</f>
        <v>0</v>
      </c>
      <c r="R22" s="286">
        <f>IF(G22=0,0,D22/5*'4A LNK STAB Ö'!$L$1)</f>
        <v>0</v>
      </c>
      <c r="S22" s="268">
        <f t="shared" si="1"/>
        <v>0</v>
      </c>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row>
    <row r="23" spans="1:78" s="143" customFormat="1" ht="15" customHeight="1">
      <c r="A23" s="982"/>
      <c r="B23" s="169"/>
      <c r="C23" s="169"/>
      <c r="D23" s="138">
        <v>0</v>
      </c>
      <c r="E23" s="139">
        <v>0</v>
      </c>
      <c r="F23" s="140">
        <f t="shared" si="0"/>
        <v>0</v>
      </c>
      <c r="G23" s="141">
        <v>0</v>
      </c>
      <c r="H23" s="141">
        <v>0</v>
      </c>
      <c r="I23" s="141">
        <v>0</v>
      </c>
      <c r="J23" s="141">
        <v>0</v>
      </c>
      <c r="K23" s="142">
        <v>0</v>
      </c>
      <c r="L23" s="970"/>
      <c r="M23" s="286">
        <f>IF(G23=0,0,IF(G23/D23&gt;'4A LNK STAB Ö'!$E$67,'4B SCHAUSPIELER Gagen'!D23*'4A LNK STAB Ö'!$G$67,'4B SCHAUSPIELER Gagen'!G23*'4A LNK STAB Ö'!$G$65))</f>
        <v>0</v>
      </c>
      <c r="N23" s="286">
        <f>IF((G23-G23/1.1041)&gt;(0.5833*D23/7*'4A LNK STAB Ö'!$E$67),(0.5833*D23/7*'4A LNK STAB Ö'!$G$67),(G23-G23/1.1041)*'4A LNK STAB Ö'!$G$65)</f>
        <v>0</v>
      </c>
      <c r="O23" s="286">
        <f>G23*'4A LNK STAB Ö'!$N$1</f>
        <v>0</v>
      </c>
      <c r="P23" s="286">
        <f>G23*'4A LNK STAB Ö'!$O$1</f>
        <v>0</v>
      </c>
      <c r="Q23" s="509">
        <f>G23*'4A LNK STAB Ö'!$P$1</f>
        <v>0</v>
      </c>
      <c r="R23" s="286">
        <f>IF(G23=0,0,D23/5*'4A LNK STAB Ö'!$L$1)</f>
        <v>0</v>
      </c>
      <c r="S23" s="268">
        <f t="shared" si="1"/>
        <v>0</v>
      </c>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row>
    <row r="24" spans="1:78" s="143" customFormat="1" ht="15" customHeight="1">
      <c r="A24" s="982"/>
      <c r="B24" s="169"/>
      <c r="C24" s="169"/>
      <c r="D24" s="138">
        <v>0</v>
      </c>
      <c r="E24" s="139">
        <v>0</v>
      </c>
      <c r="F24" s="140">
        <f t="shared" si="0"/>
        <v>0</v>
      </c>
      <c r="G24" s="141">
        <v>0</v>
      </c>
      <c r="H24" s="141">
        <v>0</v>
      </c>
      <c r="I24" s="141">
        <v>0</v>
      </c>
      <c r="J24" s="141">
        <v>0</v>
      </c>
      <c r="K24" s="142">
        <v>0</v>
      </c>
      <c r="L24" s="970"/>
      <c r="M24" s="286">
        <f>IF(G24=0,0,IF(G24/D24&gt;'4A LNK STAB Ö'!$E$67,'4B SCHAUSPIELER Gagen'!D24*'4A LNK STAB Ö'!$G$67,'4B SCHAUSPIELER Gagen'!G24*'4A LNK STAB Ö'!$G$65))</f>
        <v>0</v>
      </c>
      <c r="N24" s="286">
        <f>IF((G24-G24/1.1041)&gt;(0.5833*D24/7*'4A LNK STAB Ö'!$E$67),(0.5833*D24/7*'4A LNK STAB Ö'!$G$67),(G24-G24/1.1041)*'4A LNK STAB Ö'!$G$65)</f>
        <v>0</v>
      </c>
      <c r="O24" s="286">
        <f>G24*'4A LNK STAB Ö'!$N$1</f>
        <v>0</v>
      </c>
      <c r="P24" s="286">
        <f>G24*'4A LNK STAB Ö'!$O$1</f>
        <v>0</v>
      </c>
      <c r="Q24" s="509">
        <f>G24*'4A LNK STAB Ö'!$P$1</f>
        <v>0</v>
      </c>
      <c r="R24" s="286">
        <f>IF(G24=0,0,D24/5*'4A LNK STAB Ö'!$L$1)</f>
        <v>0</v>
      </c>
      <c r="S24" s="268">
        <f t="shared" si="1"/>
        <v>0</v>
      </c>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row>
    <row r="25" spans="1:78" s="143" customFormat="1" ht="15" customHeight="1">
      <c r="A25" s="982"/>
      <c r="B25" s="169"/>
      <c r="C25" s="169"/>
      <c r="D25" s="138">
        <v>0</v>
      </c>
      <c r="E25" s="139">
        <v>0</v>
      </c>
      <c r="F25" s="140">
        <f t="shared" si="0"/>
        <v>0</v>
      </c>
      <c r="G25" s="141">
        <v>0</v>
      </c>
      <c r="H25" s="141">
        <v>0</v>
      </c>
      <c r="I25" s="141">
        <v>0</v>
      </c>
      <c r="J25" s="141">
        <v>0</v>
      </c>
      <c r="K25" s="142">
        <v>0</v>
      </c>
      <c r="L25" s="970"/>
      <c r="M25" s="286">
        <f>IF(G25=0,0,IF(G25/D25&gt;'4A LNK STAB Ö'!$E$67,'4B SCHAUSPIELER Gagen'!D25*'4A LNK STAB Ö'!$G$67,'4B SCHAUSPIELER Gagen'!G25*'4A LNK STAB Ö'!$G$65))</f>
        <v>0</v>
      </c>
      <c r="N25" s="286">
        <f>IF((G25-G25/1.1041)&gt;(0.5833*D25/7*'4A LNK STAB Ö'!$E$67),(0.5833*D25/7*'4A LNK STAB Ö'!$G$67),(G25-G25/1.1041)*'4A LNK STAB Ö'!$G$65)</f>
        <v>0</v>
      </c>
      <c r="O25" s="286">
        <f>G25*'4A LNK STAB Ö'!$N$1</f>
        <v>0</v>
      </c>
      <c r="P25" s="286">
        <f>G25*'4A LNK STAB Ö'!$O$1</f>
        <v>0</v>
      </c>
      <c r="Q25" s="509">
        <f>G25*'4A LNK STAB Ö'!$P$1</f>
        <v>0</v>
      </c>
      <c r="R25" s="286">
        <f>IF(G25=0,0,D25/5*'4A LNK STAB Ö'!$L$1)</f>
        <v>0</v>
      </c>
      <c r="S25" s="268">
        <f t="shared" si="1"/>
        <v>0</v>
      </c>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row>
    <row r="26" spans="1:78" s="143" customFormat="1" ht="15" customHeight="1">
      <c r="A26" s="982"/>
      <c r="B26" s="169"/>
      <c r="C26" s="169"/>
      <c r="D26" s="138">
        <v>0</v>
      </c>
      <c r="E26" s="139">
        <v>0</v>
      </c>
      <c r="F26" s="140">
        <f t="shared" si="0"/>
        <v>0</v>
      </c>
      <c r="G26" s="141">
        <v>0</v>
      </c>
      <c r="H26" s="141">
        <v>0</v>
      </c>
      <c r="I26" s="141">
        <v>0</v>
      </c>
      <c r="J26" s="141">
        <v>0</v>
      </c>
      <c r="K26" s="142">
        <v>0</v>
      </c>
      <c r="L26" s="970"/>
      <c r="M26" s="286">
        <f>IF(G26=0,0,IF(G26/D26&gt;'4A LNK STAB Ö'!$E$67,'4B SCHAUSPIELER Gagen'!D26*'4A LNK STAB Ö'!$G$67,'4B SCHAUSPIELER Gagen'!G26*'4A LNK STAB Ö'!$G$65))</f>
        <v>0</v>
      </c>
      <c r="N26" s="286">
        <f>IF((G26-G26/1.1041)&gt;(0.5833*D26/7*'4A LNK STAB Ö'!$E$67),(0.5833*D26/7*'4A LNK STAB Ö'!$G$67),(G26-G26/1.1041)*'4A LNK STAB Ö'!$G$65)</f>
        <v>0</v>
      </c>
      <c r="O26" s="286">
        <f>G26*'4A LNK STAB Ö'!$N$1</f>
        <v>0</v>
      </c>
      <c r="P26" s="286">
        <f>G26*'4A LNK STAB Ö'!$O$1</f>
        <v>0</v>
      </c>
      <c r="Q26" s="509">
        <f>G26*'4A LNK STAB Ö'!$P$1</f>
        <v>0</v>
      </c>
      <c r="R26" s="286">
        <f>IF(G26=0,0,D26/5*'4A LNK STAB Ö'!$L$1)</f>
        <v>0</v>
      </c>
      <c r="S26" s="268">
        <f t="shared" si="1"/>
        <v>0</v>
      </c>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row>
    <row r="27" spans="1:78" s="143" customFormat="1" ht="15" customHeight="1">
      <c r="A27" s="982"/>
      <c r="B27" s="962"/>
      <c r="C27" s="963"/>
      <c r="D27" s="658">
        <f>SUM(D3:D26)</f>
        <v>0</v>
      </c>
      <c r="E27" s="144"/>
      <c r="F27" s="659">
        <f>SUM(F3:F26)</f>
        <v>0</v>
      </c>
      <c r="G27" s="145">
        <f t="shared" ref="G27:K27" si="2">SUM(G3:G26)</f>
        <v>0</v>
      </c>
      <c r="H27" s="145">
        <f t="shared" si="2"/>
        <v>0</v>
      </c>
      <c r="I27" s="145">
        <f t="shared" si="2"/>
        <v>0</v>
      </c>
      <c r="J27" s="145">
        <f t="shared" si="2"/>
        <v>0</v>
      </c>
      <c r="K27" s="145">
        <f t="shared" si="2"/>
        <v>0</v>
      </c>
      <c r="L27" s="971"/>
      <c r="M27" s="148">
        <f>SUM(M3:M26)</f>
        <v>0</v>
      </c>
      <c r="N27" s="148">
        <f t="shared" ref="N27:S27" si="3">SUM(N3:N26)</f>
        <v>0</v>
      </c>
      <c r="O27" s="148">
        <f t="shared" si="3"/>
        <v>0</v>
      </c>
      <c r="P27" s="148">
        <f t="shared" si="3"/>
        <v>0</v>
      </c>
      <c r="Q27" s="148">
        <f t="shared" si="3"/>
        <v>0</v>
      </c>
      <c r="R27" s="148">
        <f t="shared" si="3"/>
        <v>0</v>
      </c>
      <c r="S27" s="148">
        <f t="shared" si="3"/>
        <v>0</v>
      </c>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row>
    <row r="28" spans="1:78" s="151" customFormat="1" ht="25.5" customHeight="1">
      <c r="A28" s="982"/>
      <c r="B28" s="964"/>
      <c r="C28" s="965"/>
      <c r="D28" s="965"/>
      <c r="E28" s="965"/>
      <c r="F28" s="965"/>
      <c r="G28" s="965"/>
      <c r="H28" s="965"/>
      <c r="I28" s="965"/>
      <c r="J28" s="965"/>
      <c r="K28" s="966"/>
      <c r="L28" s="149"/>
      <c r="M28" s="972"/>
      <c r="N28" s="973"/>
      <c r="O28" s="973"/>
      <c r="P28" s="973"/>
      <c r="Q28" s="973"/>
      <c r="R28" s="973"/>
      <c r="S28" s="973"/>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row>
    <row r="29" spans="1:78" s="143" customFormat="1" ht="15" customHeight="1">
      <c r="A29" s="982"/>
      <c r="B29" s="96" t="s">
        <v>63</v>
      </c>
      <c r="C29" s="54" t="s">
        <v>64</v>
      </c>
      <c r="D29" s="152" t="s">
        <v>56</v>
      </c>
      <c r="E29" s="153" t="s">
        <v>600</v>
      </c>
      <c r="F29" s="55" t="s">
        <v>57</v>
      </c>
      <c r="G29" s="132" t="s">
        <v>601</v>
      </c>
      <c r="H29" s="132" t="s">
        <v>462</v>
      </c>
      <c r="I29" s="48" t="s">
        <v>58</v>
      </c>
      <c r="J29" s="48" t="s">
        <v>59</v>
      </c>
      <c r="K29" s="132" t="s">
        <v>65</v>
      </c>
      <c r="L29" s="969"/>
      <c r="M29" s="956"/>
      <c r="N29" s="957"/>
      <c r="O29" s="957"/>
      <c r="P29" s="957"/>
      <c r="Q29" s="957"/>
      <c r="R29" s="957"/>
      <c r="S29" s="957"/>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row>
    <row r="30" spans="1:78" s="143" customFormat="1" ht="15" customHeight="1">
      <c r="A30" s="982"/>
      <c r="B30" s="488" t="s">
        <v>66</v>
      </c>
      <c r="C30" s="264">
        <v>0</v>
      </c>
      <c r="D30" s="264">
        <v>0</v>
      </c>
      <c r="E30" s="265">
        <v>0</v>
      </c>
      <c r="F30" s="266">
        <f t="shared" ref="F30:F35" si="4">E30*D30*C30</f>
        <v>0</v>
      </c>
      <c r="G30" s="267">
        <v>0</v>
      </c>
      <c r="H30" s="267">
        <v>0</v>
      </c>
      <c r="I30" s="195">
        <v>0</v>
      </c>
      <c r="J30" s="195">
        <v>0</v>
      </c>
      <c r="K30" s="555">
        <v>0</v>
      </c>
      <c r="L30" s="970"/>
      <c r="M30" s="958"/>
      <c r="N30" s="959"/>
      <c r="O30" s="959"/>
      <c r="P30" s="959"/>
      <c r="Q30" s="959"/>
      <c r="R30" s="959"/>
      <c r="S30" s="959"/>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c r="BZ30" s="130"/>
    </row>
    <row r="31" spans="1:78" s="143" customFormat="1" ht="15" customHeight="1">
      <c r="A31" s="982"/>
      <c r="B31" s="488" t="s">
        <v>66</v>
      </c>
      <c r="C31" s="264">
        <v>0</v>
      </c>
      <c r="D31" s="264">
        <v>0</v>
      </c>
      <c r="E31" s="265">
        <v>0</v>
      </c>
      <c r="F31" s="266">
        <f t="shared" si="4"/>
        <v>0</v>
      </c>
      <c r="G31" s="267">
        <v>0</v>
      </c>
      <c r="H31" s="267">
        <v>0</v>
      </c>
      <c r="I31" s="195">
        <v>0</v>
      </c>
      <c r="J31" s="195">
        <v>0</v>
      </c>
      <c r="K31" s="555">
        <v>0</v>
      </c>
      <c r="L31" s="970"/>
      <c r="M31" s="958"/>
      <c r="N31" s="959"/>
      <c r="O31" s="959"/>
      <c r="P31" s="959"/>
      <c r="Q31" s="959"/>
      <c r="R31" s="959"/>
      <c r="S31" s="959"/>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row>
    <row r="32" spans="1:78" s="143" customFormat="1" ht="15" customHeight="1">
      <c r="A32" s="982"/>
      <c r="B32" s="488" t="s">
        <v>66</v>
      </c>
      <c r="C32" s="264">
        <v>0</v>
      </c>
      <c r="D32" s="264">
        <v>0</v>
      </c>
      <c r="E32" s="265">
        <v>0</v>
      </c>
      <c r="F32" s="266">
        <f t="shared" si="4"/>
        <v>0</v>
      </c>
      <c r="G32" s="267">
        <v>0</v>
      </c>
      <c r="H32" s="267">
        <v>0</v>
      </c>
      <c r="I32" s="195">
        <v>0</v>
      </c>
      <c r="J32" s="195">
        <v>0</v>
      </c>
      <c r="K32" s="555">
        <v>0</v>
      </c>
      <c r="L32" s="970"/>
      <c r="M32" s="958"/>
      <c r="N32" s="959"/>
      <c r="O32" s="959"/>
      <c r="P32" s="959"/>
      <c r="Q32" s="959"/>
      <c r="R32" s="959"/>
      <c r="S32" s="959"/>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row>
    <row r="33" spans="1:78" s="143" customFormat="1" ht="15" customHeight="1">
      <c r="A33" s="982"/>
      <c r="B33" s="488" t="s">
        <v>67</v>
      </c>
      <c r="C33" s="264">
        <v>0</v>
      </c>
      <c r="D33" s="264">
        <v>0</v>
      </c>
      <c r="E33" s="265">
        <v>0</v>
      </c>
      <c r="F33" s="266">
        <f t="shared" si="4"/>
        <v>0</v>
      </c>
      <c r="G33" s="267">
        <v>0</v>
      </c>
      <c r="H33" s="267">
        <v>0</v>
      </c>
      <c r="I33" s="195">
        <v>0</v>
      </c>
      <c r="J33" s="195">
        <v>0</v>
      </c>
      <c r="K33" s="555">
        <v>0</v>
      </c>
      <c r="L33" s="970"/>
      <c r="M33" s="958"/>
      <c r="N33" s="959"/>
      <c r="O33" s="959"/>
      <c r="P33" s="959"/>
      <c r="Q33" s="959"/>
      <c r="R33" s="959"/>
      <c r="S33" s="959"/>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row>
    <row r="34" spans="1:78" s="143" customFormat="1" ht="15" customHeight="1">
      <c r="A34" s="982"/>
      <c r="B34" s="488" t="s">
        <v>68</v>
      </c>
      <c r="C34" s="264">
        <v>0</v>
      </c>
      <c r="D34" s="264">
        <v>0</v>
      </c>
      <c r="E34" s="265">
        <v>0</v>
      </c>
      <c r="F34" s="266">
        <f t="shared" si="4"/>
        <v>0</v>
      </c>
      <c r="G34" s="267">
        <v>0</v>
      </c>
      <c r="H34" s="267">
        <v>0</v>
      </c>
      <c r="I34" s="195">
        <v>0</v>
      </c>
      <c r="J34" s="195">
        <v>0</v>
      </c>
      <c r="K34" s="555">
        <v>0</v>
      </c>
      <c r="L34" s="970"/>
      <c r="M34" s="958"/>
      <c r="N34" s="959"/>
      <c r="O34" s="959"/>
      <c r="P34" s="959"/>
      <c r="Q34" s="959"/>
      <c r="R34" s="959"/>
      <c r="S34" s="959"/>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row>
    <row r="35" spans="1:78" s="143" customFormat="1" ht="15" customHeight="1">
      <c r="A35" s="982"/>
      <c r="B35" s="488" t="s">
        <v>68</v>
      </c>
      <c r="C35" s="264">
        <v>0</v>
      </c>
      <c r="D35" s="264">
        <v>0</v>
      </c>
      <c r="E35" s="265">
        <v>0</v>
      </c>
      <c r="F35" s="266">
        <f t="shared" si="4"/>
        <v>0</v>
      </c>
      <c r="G35" s="267">
        <v>0</v>
      </c>
      <c r="H35" s="267">
        <v>0</v>
      </c>
      <c r="I35" s="195">
        <v>0</v>
      </c>
      <c r="J35" s="195">
        <v>0</v>
      </c>
      <c r="K35" s="555">
        <v>0</v>
      </c>
      <c r="L35" s="970"/>
      <c r="M35" s="958"/>
      <c r="N35" s="959"/>
      <c r="O35" s="959"/>
      <c r="P35" s="959"/>
      <c r="Q35" s="959"/>
      <c r="R35" s="959"/>
      <c r="S35" s="959"/>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row>
    <row r="36" spans="1:78" s="143" customFormat="1" ht="15" customHeight="1">
      <c r="A36" s="982"/>
      <c r="B36" s="154"/>
      <c r="C36" s="155"/>
      <c r="D36" s="155"/>
      <c r="E36" s="156"/>
      <c r="F36" s="145">
        <f t="shared" ref="F36:J36" si="5">SUM(F30:F35)</f>
        <v>0</v>
      </c>
      <c r="G36" s="146">
        <f t="shared" si="5"/>
        <v>0</v>
      </c>
      <c r="H36" s="660">
        <f t="shared" si="5"/>
        <v>0</v>
      </c>
      <c r="I36" s="660">
        <f t="shared" si="5"/>
        <v>0</v>
      </c>
      <c r="J36" s="660">
        <f t="shared" si="5"/>
        <v>0</v>
      </c>
      <c r="K36" s="661">
        <f>SUM(K30:K35)</f>
        <v>0</v>
      </c>
      <c r="L36" s="971"/>
      <c r="M36" s="960"/>
      <c r="N36" s="961"/>
      <c r="O36" s="961"/>
      <c r="P36" s="961"/>
      <c r="Q36" s="961"/>
      <c r="R36" s="961"/>
      <c r="S36" s="961"/>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row>
    <row r="37" spans="1:78" s="143" customFormat="1" ht="15" customHeight="1">
      <c r="B37" s="976"/>
      <c r="C37" s="977"/>
      <c r="D37" s="977"/>
      <c r="E37" s="977"/>
      <c r="F37" s="977"/>
      <c r="G37" s="977"/>
      <c r="H37" s="977"/>
      <c r="I37" s="977"/>
      <c r="J37" s="977"/>
      <c r="K37" s="978"/>
      <c r="L37" s="662"/>
      <c r="M37" s="662"/>
      <c r="N37" s="662"/>
      <c r="O37" s="662"/>
      <c r="P37" s="662"/>
      <c r="Q37" s="662"/>
      <c r="R37" s="662"/>
      <c r="S37" s="662"/>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row>
    <row r="38" spans="1:78" s="143" customFormat="1" ht="20.100000000000001" customHeight="1">
      <c r="B38" s="985" t="s">
        <v>669</v>
      </c>
      <c r="C38" s="985"/>
      <c r="D38" s="985"/>
      <c r="E38" s="985"/>
      <c r="F38" s="663">
        <f>(F27+F36)</f>
        <v>0</v>
      </c>
      <c r="G38" s="979"/>
      <c r="H38" s="980"/>
      <c r="I38" s="980"/>
      <c r="J38" s="980"/>
      <c r="K38" s="981"/>
      <c r="L38" s="662"/>
      <c r="M38" s="662"/>
      <c r="N38" s="662"/>
      <c r="O38" s="662"/>
      <c r="P38" s="662"/>
      <c r="Q38" s="662"/>
      <c r="R38" s="662"/>
      <c r="S38" s="662"/>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c r="BZ38" s="130"/>
    </row>
    <row r="39" spans="1:78" s="143" customFormat="1" ht="15" customHeight="1">
      <c r="B39" s="157"/>
      <c r="C39" s="157"/>
      <c r="D39" s="157"/>
      <c r="E39" s="157"/>
      <c r="F39" s="157"/>
      <c r="G39" s="157"/>
      <c r="H39" s="157"/>
      <c r="I39" s="157"/>
      <c r="J39" s="157"/>
      <c r="K39" s="157"/>
      <c r="L39" s="157"/>
      <c r="M39" s="157"/>
      <c r="N39" s="157"/>
      <c r="O39" s="157"/>
      <c r="P39" s="157"/>
      <c r="Q39" s="157"/>
      <c r="R39" s="157"/>
      <c r="S39" s="157"/>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row>
    <row r="40" spans="1:78" s="143" customFormat="1" ht="15" customHeight="1">
      <c r="B40" s="157"/>
      <c r="C40" s="157"/>
      <c r="D40" s="157"/>
      <c r="E40" s="157"/>
      <c r="F40" s="157"/>
      <c r="G40" s="157"/>
      <c r="H40" s="157"/>
      <c r="I40" s="157"/>
      <c r="J40" s="157"/>
      <c r="K40" s="157"/>
      <c r="L40" s="157"/>
      <c r="M40" s="157"/>
      <c r="N40" s="157"/>
      <c r="O40" s="157"/>
      <c r="P40" s="157"/>
      <c r="Q40" s="157"/>
      <c r="R40" s="157"/>
      <c r="S40" s="157"/>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row>
    <row r="41" spans="1:78" s="143" customFormat="1" ht="15" customHeight="1">
      <c r="B41" s="157"/>
      <c r="C41" s="157"/>
      <c r="D41" s="157"/>
      <c r="E41" s="157"/>
      <c r="F41" s="157"/>
      <c r="G41" s="157"/>
      <c r="H41" s="157"/>
      <c r="I41" s="157"/>
      <c r="J41" s="157"/>
      <c r="K41" s="157"/>
      <c r="L41" s="157"/>
      <c r="M41" s="157"/>
      <c r="N41" s="157"/>
      <c r="O41" s="157"/>
      <c r="P41" s="157"/>
      <c r="Q41" s="157"/>
      <c r="R41" s="157"/>
      <c r="S41" s="157"/>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row>
    <row r="42" spans="1:78" s="143" customFormat="1" ht="15" customHeight="1">
      <c r="B42" s="157"/>
      <c r="C42" s="157"/>
      <c r="D42" s="157"/>
      <c r="E42" s="157"/>
      <c r="F42" s="157"/>
      <c r="G42" s="157"/>
      <c r="H42" s="157"/>
      <c r="I42" s="157"/>
      <c r="J42" s="157"/>
      <c r="K42" s="157"/>
      <c r="L42" s="157"/>
      <c r="M42" s="157"/>
      <c r="N42" s="157"/>
      <c r="O42" s="157"/>
      <c r="P42" s="157"/>
      <c r="Q42" s="157"/>
      <c r="R42" s="157"/>
      <c r="S42" s="157"/>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row>
    <row r="43" spans="1:78" s="143" customFormat="1" ht="15" customHeight="1">
      <c r="A43" s="50"/>
      <c r="B43" s="158"/>
      <c r="C43" s="158"/>
      <c r="D43" s="158"/>
      <c r="E43" s="158"/>
      <c r="F43" s="158"/>
      <c r="G43" s="158"/>
      <c r="H43" s="158"/>
      <c r="I43" s="157"/>
      <c r="J43" s="157"/>
      <c r="K43" s="157"/>
      <c r="L43" s="157"/>
      <c r="M43" s="157"/>
      <c r="N43" s="157"/>
      <c r="O43" s="157"/>
      <c r="P43" s="157"/>
      <c r="Q43" s="157"/>
      <c r="R43" s="157"/>
      <c r="S43" s="157"/>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0"/>
      <c r="BR43" s="130"/>
      <c r="BS43" s="130"/>
      <c r="BT43" s="130"/>
      <c r="BU43" s="130"/>
      <c r="BV43" s="130"/>
      <c r="BW43" s="130"/>
      <c r="BX43" s="130"/>
      <c r="BY43" s="130"/>
      <c r="BZ43" s="130"/>
    </row>
    <row r="44" spans="1:78" s="143" customFormat="1" ht="15" customHeight="1">
      <c r="A44" s="50"/>
      <c r="B44" s="158"/>
      <c r="C44" s="158"/>
      <c r="D44" s="158"/>
      <c r="E44" s="158"/>
      <c r="F44" s="158"/>
      <c r="G44" s="158"/>
      <c r="H44" s="158"/>
      <c r="I44" s="157"/>
      <c r="J44" s="157"/>
      <c r="K44" s="157"/>
      <c r="L44" s="157"/>
      <c r="M44" s="157"/>
      <c r="N44" s="157"/>
      <c r="O44" s="157"/>
      <c r="P44" s="157"/>
      <c r="Q44" s="157"/>
      <c r="R44" s="157"/>
      <c r="S44" s="157"/>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row>
    <row r="45" spans="1:78" s="161" customFormat="1" ht="15" customHeight="1">
      <c r="A45" s="50"/>
      <c r="B45" s="158"/>
      <c r="C45" s="158"/>
      <c r="D45" s="158"/>
      <c r="E45" s="158"/>
      <c r="F45" s="158"/>
      <c r="G45" s="158"/>
      <c r="H45" s="158"/>
      <c r="I45" s="159"/>
      <c r="J45" s="159"/>
      <c r="K45" s="159"/>
      <c r="L45" s="159"/>
      <c r="M45" s="158"/>
      <c r="N45" s="159"/>
      <c r="O45" s="159"/>
      <c r="P45" s="159"/>
      <c r="Q45" s="159"/>
      <c r="R45" s="159"/>
      <c r="S45" s="159"/>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row>
    <row r="46" spans="1:78" s="143" customFormat="1" ht="15" customHeight="1">
      <c r="A46" s="50"/>
      <c r="B46" s="158"/>
      <c r="C46" s="158"/>
      <c r="D46" s="158"/>
      <c r="E46" s="158"/>
      <c r="F46" s="158"/>
      <c r="G46" s="158"/>
      <c r="H46" s="158"/>
      <c r="I46" s="157"/>
      <c r="J46" s="157"/>
      <c r="K46" s="157"/>
      <c r="L46" s="157"/>
      <c r="M46" s="158"/>
      <c r="N46" s="157"/>
      <c r="O46" s="157"/>
      <c r="P46" s="157"/>
      <c r="Q46" s="157"/>
      <c r="R46" s="157"/>
      <c r="S46" s="157"/>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row>
    <row r="47" spans="1:78" s="143" customFormat="1" ht="15" customHeight="1">
      <c r="A47" s="50"/>
      <c r="B47" s="158"/>
      <c r="C47" s="158"/>
      <c r="D47" s="158"/>
      <c r="E47" s="158"/>
      <c r="F47" s="158"/>
      <c r="G47" s="158"/>
      <c r="H47" s="158"/>
      <c r="I47" s="157"/>
      <c r="J47" s="157"/>
      <c r="K47" s="157"/>
      <c r="L47" s="157"/>
      <c r="M47" s="158"/>
      <c r="N47" s="157"/>
      <c r="O47" s="157"/>
      <c r="P47" s="157"/>
      <c r="Q47" s="157"/>
      <c r="R47" s="157"/>
      <c r="S47" s="157"/>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row>
    <row r="48" spans="1:78" s="143" customFormat="1" ht="15" customHeight="1">
      <c r="A48" s="50"/>
      <c r="B48" s="158"/>
      <c r="C48" s="158"/>
      <c r="D48" s="158"/>
      <c r="E48" s="158"/>
      <c r="F48" s="158"/>
      <c r="G48" s="158"/>
      <c r="H48" s="158"/>
      <c r="I48" s="157"/>
      <c r="J48" s="157"/>
      <c r="K48" s="157"/>
      <c r="L48" s="157"/>
      <c r="M48" s="158"/>
      <c r="N48" s="157"/>
      <c r="O48" s="157"/>
      <c r="P48" s="157"/>
      <c r="Q48" s="157"/>
      <c r="R48" s="157"/>
      <c r="S48" s="157"/>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c r="BZ48" s="130"/>
    </row>
    <row r="49" spans="1:78" s="143" customFormat="1" ht="15" customHeight="1">
      <c r="A49" s="50"/>
      <c r="B49" s="158"/>
      <c r="C49" s="158"/>
      <c r="D49" s="158"/>
      <c r="E49" s="158"/>
      <c r="F49" s="158"/>
      <c r="G49" s="158"/>
      <c r="H49" s="158"/>
      <c r="I49" s="157"/>
      <c r="J49" s="157"/>
      <c r="K49" s="157"/>
      <c r="L49" s="157"/>
      <c r="M49" s="158"/>
      <c r="N49" s="157"/>
      <c r="O49" s="157"/>
      <c r="P49" s="157"/>
      <c r="Q49" s="157"/>
      <c r="R49" s="157"/>
      <c r="S49" s="157"/>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c r="BZ49" s="130"/>
    </row>
    <row r="50" spans="1:78" s="143" customFormat="1" ht="15" customHeight="1">
      <c r="A50" s="50"/>
      <c r="B50" s="158"/>
      <c r="C50" s="158"/>
      <c r="D50" s="158"/>
      <c r="E50" s="158"/>
      <c r="F50" s="158"/>
      <c r="G50" s="158"/>
      <c r="H50" s="158"/>
      <c r="I50" s="157"/>
      <c r="J50" s="157"/>
      <c r="K50" s="157"/>
      <c r="L50" s="157"/>
      <c r="M50" s="158"/>
      <c r="N50" s="157"/>
      <c r="O50" s="157"/>
      <c r="P50" s="157"/>
      <c r="Q50" s="157"/>
      <c r="R50" s="157"/>
      <c r="S50" s="157"/>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row>
    <row r="51" spans="1:78" s="143" customFormat="1" ht="15" customHeight="1">
      <c r="A51" s="50"/>
      <c r="B51" s="158"/>
      <c r="C51" s="158"/>
      <c r="D51" s="158"/>
      <c r="E51" s="158"/>
      <c r="F51" s="158"/>
      <c r="G51" s="158"/>
      <c r="H51" s="158"/>
      <c r="I51" s="157"/>
      <c r="J51" s="157"/>
      <c r="K51" s="157"/>
      <c r="L51" s="157"/>
      <c r="M51" s="158"/>
      <c r="N51" s="157"/>
      <c r="O51" s="157"/>
      <c r="P51" s="157"/>
      <c r="Q51" s="157"/>
      <c r="R51" s="157"/>
      <c r="S51" s="157"/>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c r="BZ51" s="130"/>
    </row>
    <row r="52" spans="1:78" s="143" customFormat="1" ht="15" customHeight="1">
      <c r="A52" s="50"/>
      <c r="B52" s="158"/>
      <c r="C52" s="158"/>
      <c r="D52" s="158"/>
      <c r="E52" s="158"/>
      <c r="F52" s="158"/>
      <c r="G52" s="158"/>
      <c r="H52" s="158"/>
      <c r="I52" s="157"/>
      <c r="J52" s="157"/>
      <c r="K52" s="157"/>
      <c r="L52" s="157"/>
      <c r="M52" s="158"/>
      <c r="N52" s="157"/>
      <c r="O52" s="157"/>
      <c r="P52" s="157"/>
      <c r="Q52" s="157"/>
      <c r="R52" s="157"/>
      <c r="S52" s="157"/>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row>
    <row r="53" spans="1:78" s="143" customFormat="1" ht="15" customHeight="1">
      <c r="A53" s="50"/>
      <c r="B53" s="158"/>
      <c r="C53" s="158"/>
      <c r="D53" s="158"/>
      <c r="E53" s="158"/>
      <c r="F53" s="158"/>
      <c r="G53" s="158"/>
      <c r="H53" s="158"/>
      <c r="I53" s="157"/>
      <c r="J53" s="157"/>
      <c r="K53" s="157"/>
      <c r="L53" s="157"/>
      <c r="M53" s="158"/>
      <c r="N53" s="157"/>
      <c r="O53" s="157"/>
      <c r="P53" s="157"/>
      <c r="Q53" s="157"/>
      <c r="R53" s="157"/>
      <c r="S53" s="157"/>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c r="BX53" s="130"/>
      <c r="BY53" s="130"/>
      <c r="BZ53" s="130"/>
    </row>
    <row r="54" spans="1:78" s="143" customFormat="1" ht="15" customHeight="1">
      <c r="A54" s="50"/>
      <c r="B54" s="158"/>
      <c r="C54" s="158"/>
      <c r="D54" s="158"/>
      <c r="E54" s="158"/>
      <c r="F54" s="158"/>
      <c r="G54" s="158"/>
      <c r="H54" s="158"/>
      <c r="I54" s="157"/>
      <c r="J54" s="157"/>
      <c r="K54" s="157"/>
      <c r="L54" s="157"/>
      <c r="M54" s="158"/>
      <c r="N54" s="157"/>
      <c r="O54" s="157"/>
      <c r="P54" s="157"/>
      <c r="Q54" s="157"/>
      <c r="R54" s="157"/>
      <c r="S54" s="157"/>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row>
    <row r="55" spans="1:78" s="143" customFormat="1" ht="15" customHeight="1">
      <c r="A55" s="50"/>
      <c r="B55" s="158"/>
      <c r="C55" s="158"/>
      <c r="D55" s="158"/>
      <c r="E55" s="158"/>
      <c r="F55" s="158"/>
      <c r="G55" s="158"/>
      <c r="H55" s="158"/>
      <c r="I55" s="157"/>
      <c r="J55" s="157"/>
      <c r="K55" s="157"/>
      <c r="L55" s="157"/>
      <c r="M55" s="158"/>
      <c r="N55" s="157"/>
      <c r="O55" s="157"/>
      <c r="P55" s="157"/>
      <c r="Q55" s="157"/>
      <c r="R55" s="157"/>
      <c r="S55" s="157"/>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0"/>
      <c r="BZ55" s="130"/>
    </row>
    <row r="56" spans="1:78" s="143" customFormat="1" ht="15" customHeight="1">
      <c r="A56" s="50"/>
      <c r="B56" s="158"/>
      <c r="C56" s="158"/>
      <c r="D56" s="158"/>
      <c r="E56" s="158"/>
      <c r="F56" s="158"/>
      <c r="G56" s="158"/>
      <c r="H56" s="158"/>
      <c r="I56" s="157"/>
      <c r="J56" s="157"/>
      <c r="K56" s="157"/>
      <c r="L56" s="157"/>
      <c r="M56" s="158"/>
      <c r="N56" s="157"/>
      <c r="O56" s="157"/>
      <c r="P56" s="157"/>
      <c r="Q56" s="157"/>
      <c r="R56" s="157"/>
      <c r="S56" s="157"/>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0"/>
      <c r="BZ56" s="130"/>
    </row>
    <row r="57" spans="1:78" s="143" customFormat="1" ht="15" customHeight="1">
      <c r="A57" s="50"/>
      <c r="B57" s="158"/>
      <c r="C57" s="158"/>
      <c r="D57" s="158"/>
      <c r="E57" s="158"/>
      <c r="F57" s="158"/>
      <c r="G57" s="158"/>
      <c r="H57" s="158"/>
      <c r="I57" s="157"/>
      <c r="J57" s="157"/>
      <c r="K57" s="157"/>
      <c r="L57" s="157"/>
      <c r="M57" s="158"/>
      <c r="N57" s="157"/>
      <c r="O57" s="157"/>
      <c r="P57" s="157"/>
      <c r="Q57" s="157"/>
      <c r="R57" s="157"/>
      <c r="S57" s="157"/>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row>
    <row r="58" spans="1:78" s="137" customFormat="1" ht="15" customHeight="1">
      <c r="A58" s="50"/>
      <c r="B58" s="158"/>
      <c r="C58" s="158"/>
      <c r="D58" s="158"/>
      <c r="E58" s="158"/>
      <c r="F58" s="158"/>
      <c r="G58" s="158"/>
      <c r="H58" s="158"/>
      <c r="I58" s="162"/>
      <c r="J58" s="162"/>
      <c r="K58" s="162"/>
      <c r="L58" s="162"/>
      <c r="M58" s="158"/>
      <c r="N58" s="157"/>
      <c r="O58" s="157"/>
      <c r="P58" s="162"/>
      <c r="Q58" s="162"/>
      <c r="R58" s="162"/>
      <c r="S58" s="162"/>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row>
    <row r="59" spans="1:78" s="137" customFormat="1" ht="15" customHeight="1">
      <c r="A59" s="163"/>
      <c r="B59" s="164"/>
      <c r="C59" s="164"/>
      <c r="D59" s="164"/>
      <c r="E59" s="164"/>
      <c r="F59" s="164"/>
      <c r="G59" s="164"/>
      <c r="H59" s="164"/>
      <c r="I59" s="164"/>
      <c r="J59" s="162"/>
      <c r="K59" s="162"/>
      <c r="L59" s="162"/>
      <c r="M59" s="162"/>
      <c r="N59" s="157"/>
      <c r="O59" s="157"/>
      <c r="P59" s="157"/>
      <c r="Q59" s="162"/>
      <c r="R59" s="162"/>
      <c r="S59" s="162"/>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row>
    <row r="60" spans="1:78" s="137" customFormat="1">
      <c r="A60" s="163"/>
      <c r="B60" s="164"/>
      <c r="C60" s="164"/>
      <c r="D60" s="164"/>
      <c r="E60" s="164"/>
      <c r="F60" s="164"/>
      <c r="G60" s="164"/>
      <c r="H60" s="164"/>
      <c r="I60" s="164"/>
      <c r="J60" s="162"/>
      <c r="K60" s="162"/>
      <c r="L60" s="162"/>
      <c r="M60" s="162"/>
      <c r="N60" s="157"/>
      <c r="O60" s="157"/>
      <c r="P60" s="157"/>
      <c r="Q60" s="162"/>
      <c r="R60" s="162"/>
      <c r="S60" s="162"/>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row>
    <row r="61" spans="1:78">
      <c r="A61" s="165"/>
      <c r="B61" s="166"/>
      <c r="C61" s="166"/>
      <c r="D61" s="166"/>
      <c r="E61" s="166"/>
      <c r="F61" s="166"/>
      <c r="G61" s="166"/>
      <c r="H61" s="166"/>
      <c r="I61" s="166"/>
      <c r="J61" s="157"/>
      <c r="K61" s="157"/>
      <c r="L61" s="157"/>
      <c r="M61" s="157"/>
      <c r="N61" s="157"/>
      <c r="O61" s="157"/>
      <c r="P61" s="157"/>
      <c r="Q61" s="157"/>
      <c r="R61" s="157"/>
      <c r="S61" s="157"/>
    </row>
    <row r="62" spans="1:78">
      <c r="A62" s="165"/>
      <c r="B62" s="166"/>
      <c r="C62" s="166"/>
      <c r="D62" s="166"/>
      <c r="E62" s="166"/>
      <c r="F62" s="166"/>
      <c r="G62" s="166"/>
      <c r="H62" s="166"/>
      <c r="I62" s="166"/>
      <c r="J62" s="157"/>
      <c r="K62" s="157"/>
      <c r="L62" s="157"/>
      <c r="M62" s="157"/>
      <c r="N62" s="157"/>
      <c r="O62" s="157"/>
      <c r="P62" s="157"/>
      <c r="Q62" s="157"/>
      <c r="R62" s="157"/>
      <c r="S62" s="157"/>
    </row>
    <row r="63" spans="1:78">
      <c r="A63" s="165"/>
      <c r="B63" s="166"/>
      <c r="C63" s="166"/>
      <c r="D63" s="166"/>
      <c r="E63" s="166"/>
      <c r="F63" s="166"/>
      <c r="G63" s="166"/>
      <c r="H63" s="166"/>
      <c r="I63" s="166"/>
      <c r="J63" s="157"/>
      <c r="K63" s="157"/>
      <c r="L63" s="157"/>
      <c r="M63" s="157"/>
      <c r="N63" s="157"/>
      <c r="O63" s="157"/>
      <c r="P63" s="157"/>
      <c r="Q63" s="157"/>
      <c r="R63" s="157"/>
      <c r="S63" s="157"/>
    </row>
    <row r="64" spans="1:78">
      <c r="A64" s="165"/>
      <c r="B64" s="166"/>
      <c r="C64" s="166"/>
      <c r="D64" s="166"/>
      <c r="E64" s="166"/>
      <c r="F64" s="166"/>
      <c r="G64" s="166"/>
      <c r="H64" s="166"/>
      <c r="I64" s="166"/>
      <c r="J64" s="157"/>
      <c r="K64" s="157"/>
      <c r="L64" s="157"/>
      <c r="M64" s="157"/>
      <c r="N64" s="157"/>
      <c r="O64" s="157"/>
      <c r="P64" s="157"/>
      <c r="Q64" s="157"/>
      <c r="R64" s="157"/>
      <c r="S64" s="157"/>
    </row>
    <row r="65" spans="1:19">
      <c r="A65" s="165"/>
      <c r="B65" s="166"/>
      <c r="C65" s="166"/>
      <c r="D65" s="166"/>
      <c r="E65" s="166"/>
      <c r="F65" s="166"/>
      <c r="G65" s="166"/>
      <c r="H65" s="166"/>
      <c r="I65" s="166"/>
      <c r="J65" s="157"/>
      <c r="K65" s="157"/>
      <c r="L65" s="157"/>
      <c r="M65" s="157"/>
      <c r="N65" s="157"/>
      <c r="O65" s="157"/>
      <c r="P65" s="157"/>
      <c r="Q65" s="157"/>
      <c r="R65" s="157"/>
      <c r="S65" s="157"/>
    </row>
    <row r="66" spans="1:19">
      <c r="A66" s="165"/>
      <c r="B66" s="166"/>
      <c r="C66" s="166"/>
      <c r="D66" s="166"/>
      <c r="E66" s="166"/>
      <c r="F66" s="166"/>
      <c r="G66" s="166"/>
      <c r="H66" s="166"/>
      <c r="I66" s="166"/>
      <c r="J66" s="157"/>
      <c r="K66" s="157"/>
      <c r="L66" s="157"/>
      <c r="M66" s="157"/>
      <c r="N66" s="157"/>
      <c r="O66" s="157"/>
      <c r="P66" s="157"/>
      <c r="Q66" s="157"/>
      <c r="R66" s="157"/>
      <c r="S66" s="157"/>
    </row>
    <row r="67" spans="1:19">
      <c r="A67" s="165"/>
      <c r="B67" s="166"/>
      <c r="C67" s="166"/>
      <c r="D67" s="166"/>
      <c r="E67" s="166"/>
      <c r="F67" s="166"/>
      <c r="G67" s="166"/>
      <c r="H67" s="166"/>
      <c r="I67" s="166"/>
      <c r="J67" s="157"/>
      <c r="K67" s="157"/>
      <c r="L67" s="157"/>
      <c r="M67" s="157"/>
      <c r="N67" s="157"/>
      <c r="O67" s="157"/>
      <c r="P67" s="157"/>
      <c r="Q67" s="157"/>
      <c r="R67" s="157"/>
      <c r="S67" s="157"/>
    </row>
    <row r="68" spans="1:19">
      <c r="A68" s="165"/>
      <c r="B68" s="166"/>
      <c r="C68" s="166"/>
      <c r="D68" s="166"/>
      <c r="E68" s="166"/>
      <c r="F68" s="166"/>
      <c r="G68" s="166"/>
      <c r="H68" s="166"/>
      <c r="I68" s="166"/>
      <c r="J68" s="157"/>
      <c r="K68" s="157"/>
      <c r="L68" s="157"/>
      <c r="M68" s="157"/>
      <c r="N68" s="157"/>
      <c r="O68" s="157"/>
      <c r="P68" s="157"/>
      <c r="Q68" s="157"/>
      <c r="R68" s="157"/>
      <c r="S68" s="157"/>
    </row>
    <row r="69" spans="1:19">
      <c r="A69" s="165"/>
      <c r="B69" s="166"/>
      <c r="C69" s="166"/>
      <c r="D69" s="166"/>
      <c r="E69" s="166"/>
      <c r="F69" s="166"/>
      <c r="G69" s="166"/>
      <c r="H69" s="166"/>
      <c r="I69" s="166"/>
      <c r="J69" s="157"/>
      <c r="K69" s="157"/>
      <c r="L69" s="157"/>
      <c r="M69" s="157"/>
      <c r="N69" s="157"/>
      <c r="O69" s="157"/>
      <c r="P69" s="157"/>
      <c r="Q69" s="157"/>
      <c r="R69" s="157"/>
      <c r="S69" s="157"/>
    </row>
    <row r="70" spans="1:19">
      <c r="A70" s="165"/>
      <c r="B70" s="166"/>
      <c r="C70" s="166"/>
      <c r="D70" s="166"/>
      <c r="E70" s="166"/>
      <c r="F70" s="166"/>
      <c r="G70" s="166"/>
      <c r="H70" s="166"/>
      <c r="I70" s="166"/>
      <c r="J70" s="157"/>
      <c r="K70" s="157"/>
      <c r="L70" s="157"/>
      <c r="M70" s="157"/>
      <c r="N70" s="157"/>
      <c r="O70" s="157"/>
      <c r="P70" s="157"/>
      <c r="Q70" s="157"/>
      <c r="R70" s="157"/>
      <c r="S70" s="157"/>
    </row>
    <row r="71" spans="1:19">
      <c r="A71" s="165"/>
      <c r="B71" s="166"/>
      <c r="C71" s="166"/>
      <c r="D71" s="166"/>
      <c r="E71" s="166"/>
      <c r="F71" s="166"/>
      <c r="G71" s="166"/>
      <c r="H71" s="166"/>
      <c r="I71" s="166"/>
      <c r="J71" s="157"/>
      <c r="K71" s="157"/>
      <c r="L71" s="157"/>
      <c r="M71" s="157"/>
      <c r="N71" s="157"/>
      <c r="O71" s="157"/>
      <c r="P71" s="157"/>
      <c r="Q71" s="157"/>
      <c r="R71" s="157"/>
      <c r="S71" s="157"/>
    </row>
    <row r="72" spans="1:19">
      <c r="A72" s="165"/>
      <c r="B72" s="166"/>
      <c r="C72" s="166"/>
      <c r="D72" s="166"/>
      <c r="E72" s="166"/>
      <c r="F72" s="166"/>
      <c r="G72" s="166"/>
      <c r="H72" s="166"/>
      <c r="I72" s="166"/>
      <c r="J72" s="157"/>
      <c r="K72" s="157"/>
      <c r="L72" s="157"/>
      <c r="M72" s="157"/>
      <c r="N72" s="157"/>
      <c r="O72" s="157"/>
      <c r="P72" s="157"/>
      <c r="Q72" s="157"/>
      <c r="R72" s="157"/>
      <c r="S72" s="157"/>
    </row>
    <row r="73" spans="1:19">
      <c r="A73" s="165"/>
      <c r="B73" s="166"/>
      <c r="C73" s="166"/>
      <c r="D73" s="166"/>
      <c r="E73" s="166"/>
      <c r="F73" s="166"/>
      <c r="G73" s="166"/>
      <c r="H73" s="166"/>
      <c r="I73" s="166"/>
      <c r="J73" s="157"/>
      <c r="K73" s="157"/>
      <c r="L73" s="157"/>
      <c r="M73" s="157"/>
      <c r="N73" s="157"/>
      <c r="O73" s="157"/>
      <c r="P73" s="157"/>
      <c r="Q73" s="157"/>
      <c r="R73" s="157"/>
      <c r="S73" s="157"/>
    </row>
    <row r="74" spans="1:19">
      <c r="A74" s="165"/>
      <c r="B74" s="166"/>
      <c r="C74" s="166"/>
      <c r="D74" s="166"/>
      <c r="E74" s="166"/>
      <c r="F74" s="166"/>
      <c r="G74" s="166"/>
      <c r="H74" s="166"/>
      <c r="I74" s="166"/>
      <c r="J74" s="157"/>
      <c r="K74" s="157"/>
      <c r="L74" s="157"/>
      <c r="M74" s="157"/>
      <c r="N74" s="157"/>
      <c r="O74" s="157"/>
      <c r="P74" s="157"/>
      <c r="Q74" s="157"/>
      <c r="R74" s="157"/>
      <c r="S74" s="157"/>
    </row>
    <row r="75" spans="1:19">
      <c r="A75" s="165"/>
      <c r="B75" s="166"/>
      <c r="C75" s="166"/>
      <c r="D75" s="166"/>
      <c r="E75" s="166"/>
      <c r="F75" s="166"/>
      <c r="G75" s="166"/>
      <c r="H75" s="166"/>
      <c r="I75" s="166"/>
      <c r="J75" s="157"/>
      <c r="K75" s="157"/>
      <c r="L75" s="157"/>
      <c r="M75" s="157"/>
      <c r="N75" s="157"/>
      <c r="O75" s="157"/>
      <c r="P75" s="157"/>
      <c r="Q75" s="157"/>
      <c r="R75" s="157"/>
      <c r="S75" s="157"/>
    </row>
    <row r="76" spans="1:19">
      <c r="A76" s="165"/>
      <c r="B76" s="166"/>
      <c r="C76" s="166"/>
      <c r="D76" s="166"/>
      <c r="E76" s="166"/>
      <c r="F76" s="166"/>
      <c r="G76" s="166"/>
      <c r="H76" s="166"/>
      <c r="I76" s="166"/>
      <c r="J76" s="157"/>
      <c r="K76" s="157"/>
      <c r="L76" s="157"/>
      <c r="M76" s="157"/>
      <c r="N76" s="157"/>
      <c r="O76" s="157"/>
      <c r="P76" s="157"/>
      <c r="Q76" s="157"/>
      <c r="R76" s="157"/>
      <c r="S76" s="157"/>
    </row>
    <row r="77" spans="1:19">
      <c r="A77" s="165"/>
      <c r="B77" s="166"/>
      <c r="C77" s="166"/>
      <c r="D77" s="166"/>
      <c r="E77" s="166"/>
      <c r="F77" s="166"/>
      <c r="G77" s="166"/>
      <c r="H77" s="166"/>
      <c r="I77" s="166"/>
      <c r="J77" s="157"/>
      <c r="K77" s="157"/>
      <c r="L77" s="157"/>
      <c r="M77" s="157"/>
      <c r="N77" s="157"/>
      <c r="O77" s="157"/>
      <c r="P77" s="157"/>
      <c r="Q77" s="157"/>
      <c r="R77" s="157"/>
      <c r="S77" s="157"/>
    </row>
    <row r="78" spans="1:19">
      <c r="A78" s="165"/>
      <c r="B78" s="166"/>
      <c r="C78" s="166"/>
      <c r="D78" s="166"/>
      <c r="E78" s="166"/>
      <c r="F78" s="166"/>
      <c r="G78" s="166"/>
      <c r="H78" s="166"/>
      <c r="I78" s="166"/>
      <c r="J78" s="157"/>
      <c r="K78" s="157"/>
      <c r="L78" s="157"/>
      <c r="M78" s="157"/>
      <c r="N78" s="157"/>
      <c r="O78" s="157"/>
      <c r="P78" s="157"/>
      <c r="Q78" s="157"/>
      <c r="R78" s="157"/>
      <c r="S78" s="157"/>
    </row>
    <row r="79" spans="1:19">
      <c r="A79" s="165"/>
      <c r="B79" s="166"/>
      <c r="C79" s="166"/>
      <c r="D79" s="166"/>
      <c r="E79" s="166"/>
      <c r="F79" s="166"/>
      <c r="G79" s="166"/>
      <c r="H79" s="166"/>
      <c r="I79" s="166"/>
      <c r="J79" s="157"/>
      <c r="K79" s="157"/>
      <c r="L79" s="157"/>
      <c r="M79" s="157"/>
      <c r="N79" s="157"/>
      <c r="O79" s="157"/>
      <c r="P79" s="157"/>
      <c r="Q79" s="157"/>
      <c r="R79" s="157"/>
      <c r="S79" s="157"/>
    </row>
    <row r="80" spans="1:19">
      <c r="A80" s="165"/>
      <c r="B80" s="166"/>
      <c r="C80" s="166"/>
      <c r="D80" s="166"/>
      <c r="E80" s="166"/>
      <c r="F80" s="166"/>
      <c r="G80" s="166"/>
      <c r="H80" s="166"/>
      <c r="I80" s="166"/>
      <c r="J80" s="157"/>
      <c r="K80" s="157"/>
      <c r="L80" s="157"/>
      <c r="M80" s="157"/>
      <c r="N80" s="157"/>
      <c r="O80" s="157"/>
      <c r="P80" s="157"/>
      <c r="Q80" s="157"/>
      <c r="R80" s="157"/>
      <c r="S80" s="157"/>
    </row>
    <row r="81" spans="1:78" ht="15" customHeight="1">
      <c r="A81" s="165"/>
      <c r="B81" s="166"/>
      <c r="C81" s="166"/>
      <c r="D81" s="166"/>
      <c r="E81" s="166"/>
      <c r="F81" s="166"/>
      <c r="G81" s="166"/>
      <c r="H81" s="166"/>
      <c r="I81" s="166"/>
      <c r="J81" s="157"/>
      <c r="K81" s="157"/>
      <c r="L81" s="157"/>
      <c r="M81" s="157"/>
      <c r="N81" s="157"/>
      <c r="O81" s="157"/>
      <c r="P81" s="157"/>
      <c r="Q81" s="157"/>
      <c r="R81" s="157"/>
      <c r="S81" s="157"/>
    </row>
    <row r="82" spans="1:78" s="143" customFormat="1" ht="15" customHeight="1">
      <c r="A82" s="163"/>
      <c r="B82" s="167"/>
      <c r="C82" s="167"/>
      <c r="D82" s="167"/>
      <c r="E82" s="167"/>
      <c r="F82" s="167"/>
      <c r="G82" s="167"/>
      <c r="H82" s="167"/>
      <c r="I82" s="168"/>
      <c r="J82" s="157"/>
      <c r="K82" s="157"/>
      <c r="L82" s="157"/>
      <c r="M82" s="157"/>
      <c r="N82" s="157"/>
      <c r="O82" s="157"/>
      <c r="P82" s="157"/>
      <c r="Q82" s="157"/>
      <c r="R82" s="157"/>
      <c r="S82" s="157"/>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130"/>
      <c r="AW82" s="130"/>
      <c r="AX82" s="130"/>
      <c r="AY82" s="130"/>
      <c r="AZ82" s="130"/>
      <c r="BA82" s="130"/>
      <c r="BB82" s="130"/>
      <c r="BC82" s="130"/>
      <c r="BD82" s="130"/>
      <c r="BE82" s="130"/>
      <c r="BF82" s="130"/>
      <c r="BG82" s="130"/>
      <c r="BH82" s="130"/>
      <c r="BI82" s="130"/>
      <c r="BJ82" s="130"/>
      <c r="BK82" s="130"/>
      <c r="BL82" s="130"/>
      <c r="BM82" s="130"/>
      <c r="BN82" s="130"/>
      <c r="BO82" s="130"/>
      <c r="BP82" s="130"/>
      <c r="BQ82" s="130"/>
      <c r="BR82" s="130"/>
      <c r="BS82" s="130"/>
      <c r="BT82" s="130"/>
      <c r="BU82" s="130"/>
      <c r="BV82" s="130"/>
      <c r="BW82" s="130"/>
      <c r="BX82" s="130"/>
      <c r="BY82" s="130"/>
      <c r="BZ82" s="130"/>
    </row>
    <row r="83" spans="1:78" s="143" customFormat="1">
      <c r="A83" s="163"/>
      <c r="B83" s="167"/>
      <c r="C83" s="167"/>
      <c r="D83" s="167"/>
      <c r="E83" s="167"/>
      <c r="F83" s="167"/>
      <c r="G83" s="167"/>
      <c r="H83" s="167"/>
      <c r="I83" s="166"/>
      <c r="J83" s="157"/>
      <c r="K83" s="157"/>
      <c r="L83" s="157"/>
      <c r="M83" s="157"/>
      <c r="N83" s="157"/>
      <c r="O83" s="157"/>
      <c r="P83" s="157"/>
      <c r="Q83" s="157"/>
      <c r="R83" s="157"/>
      <c r="S83" s="157"/>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c r="BZ83" s="130"/>
    </row>
    <row r="84" spans="1:78">
      <c r="A84" s="165"/>
      <c r="B84" s="166"/>
      <c r="C84" s="166"/>
      <c r="D84" s="166"/>
      <c r="E84" s="166"/>
      <c r="F84" s="166"/>
      <c r="G84" s="166"/>
      <c r="H84" s="166"/>
      <c r="I84" s="166"/>
      <c r="J84" s="157"/>
      <c r="K84" s="157"/>
      <c r="L84" s="157"/>
      <c r="M84" s="157"/>
      <c r="N84" s="157"/>
      <c r="O84" s="157"/>
      <c r="P84" s="157"/>
      <c r="Q84" s="157"/>
      <c r="R84" s="157"/>
      <c r="S84" s="157"/>
    </row>
    <row r="85" spans="1:78">
      <c r="A85" s="165"/>
      <c r="B85" s="166"/>
      <c r="C85" s="166"/>
      <c r="D85" s="166"/>
      <c r="E85" s="166"/>
      <c r="F85" s="166"/>
      <c r="G85" s="166"/>
      <c r="H85" s="166"/>
      <c r="I85" s="166"/>
      <c r="J85" s="157"/>
      <c r="K85" s="157"/>
      <c r="L85" s="157"/>
      <c r="M85" s="157"/>
      <c r="N85" s="157"/>
      <c r="O85" s="157"/>
      <c r="P85" s="157"/>
      <c r="Q85" s="157"/>
      <c r="R85" s="157"/>
      <c r="S85" s="157"/>
    </row>
    <row r="86" spans="1:78">
      <c r="A86" s="165"/>
      <c r="B86" s="166"/>
      <c r="C86" s="166"/>
      <c r="D86" s="166"/>
      <c r="E86" s="166"/>
      <c r="F86" s="166"/>
      <c r="G86" s="166"/>
      <c r="H86" s="166"/>
      <c r="I86" s="166"/>
      <c r="J86" s="157"/>
      <c r="K86" s="157"/>
      <c r="L86" s="157"/>
      <c r="M86" s="157"/>
      <c r="N86" s="157"/>
      <c r="O86" s="157"/>
      <c r="P86" s="157"/>
      <c r="Q86" s="157"/>
      <c r="R86" s="157"/>
      <c r="S86" s="157"/>
    </row>
    <row r="87" spans="1:78">
      <c r="A87" s="165"/>
      <c r="B87" s="166"/>
      <c r="C87" s="166"/>
      <c r="D87" s="166"/>
      <c r="E87" s="166"/>
      <c r="F87" s="166"/>
      <c r="G87" s="166"/>
      <c r="H87" s="166"/>
      <c r="I87" s="166"/>
      <c r="J87" s="157"/>
      <c r="K87" s="157"/>
      <c r="L87" s="157"/>
      <c r="M87" s="157"/>
      <c r="N87" s="157"/>
      <c r="O87" s="157"/>
      <c r="P87" s="157"/>
      <c r="Q87" s="157"/>
      <c r="R87" s="157"/>
      <c r="S87" s="157"/>
    </row>
    <row r="88" spans="1:78">
      <c r="A88" s="165"/>
      <c r="B88" s="166"/>
      <c r="C88" s="166"/>
      <c r="D88" s="166"/>
      <c r="E88" s="166"/>
      <c r="F88" s="166"/>
      <c r="G88" s="166"/>
      <c r="H88" s="166"/>
      <c r="I88" s="166"/>
      <c r="J88" s="157"/>
      <c r="K88" s="157"/>
      <c r="L88" s="157"/>
      <c r="M88" s="157"/>
      <c r="N88" s="157"/>
      <c r="O88" s="157"/>
      <c r="P88" s="157"/>
      <c r="Q88" s="157"/>
      <c r="R88" s="157"/>
      <c r="S88" s="157"/>
    </row>
    <row r="89" spans="1:78">
      <c r="A89" s="165"/>
      <c r="B89" s="166"/>
      <c r="C89" s="166"/>
      <c r="D89" s="166"/>
      <c r="E89" s="166"/>
      <c r="F89" s="166"/>
      <c r="G89" s="166"/>
      <c r="H89" s="166"/>
      <c r="I89" s="166"/>
      <c r="J89" s="157"/>
      <c r="K89" s="157"/>
      <c r="L89" s="157"/>
      <c r="M89" s="157"/>
      <c r="N89" s="157"/>
      <c r="O89" s="157"/>
      <c r="P89" s="157"/>
      <c r="Q89" s="157"/>
      <c r="R89" s="157"/>
      <c r="S89" s="157"/>
    </row>
    <row r="90" spans="1:78">
      <c r="A90" s="165"/>
      <c r="B90" s="166"/>
      <c r="C90" s="166"/>
      <c r="D90" s="166"/>
      <c r="E90" s="166"/>
      <c r="F90" s="166"/>
      <c r="G90" s="166"/>
      <c r="H90" s="166"/>
      <c r="I90" s="166"/>
      <c r="J90" s="157"/>
      <c r="K90" s="157"/>
      <c r="L90" s="157"/>
      <c r="M90" s="157"/>
      <c r="N90" s="157"/>
      <c r="O90" s="157"/>
      <c r="P90" s="157"/>
      <c r="Q90" s="157"/>
      <c r="R90" s="157"/>
      <c r="S90" s="157"/>
    </row>
    <row r="91" spans="1:78">
      <c r="A91" s="165"/>
      <c r="B91" s="166"/>
      <c r="C91" s="166"/>
      <c r="D91" s="166"/>
      <c r="E91" s="166"/>
      <c r="F91" s="166"/>
      <c r="G91" s="166"/>
      <c r="H91" s="166"/>
      <c r="I91" s="166"/>
      <c r="J91" s="157"/>
      <c r="K91" s="157"/>
      <c r="L91" s="157"/>
      <c r="M91" s="157"/>
      <c r="N91" s="157"/>
      <c r="O91" s="157"/>
      <c r="P91" s="157"/>
      <c r="Q91" s="157"/>
      <c r="R91" s="157"/>
      <c r="S91" s="157"/>
    </row>
    <row r="92" spans="1:78">
      <c r="A92" s="165"/>
      <c r="B92" s="166"/>
      <c r="C92" s="166"/>
      <c r="D92" s="166"/>
      <c r="E92" s="166"/>
      <c r="F92" s="166"/>
      <c r="G92" s="166"/>
      <c r="H92" s="166"/>
      <c r="I92" s="166"/>
      <c r="J92" s="157"/>
      <c r="K92" s="157"/>
      <c r="L92" s="157"/>
      <c r="M92" s="157"/>
      <c r="N92" s="157"/>
      <c r="O92" s="157"/>
      <c r="P92" s="157"/>
      <c r="Q92" s="157"/>
      <c r="R92" s="157"/>
      <c r="S92" s="157"/>
    </row>
    <row r="93" spans="1:78">
      <c r="A93" s="165"/>
      <c r="B93" s="166"/>
      <c r="C93" s="166"/>
      <c r="D93" s="166"/>
      <c r="E93" s="166"/>
      <c r="F93" s="166"/>
      <c r="G93" s="166"/>
      <c r="H93" s="166"/>
      <c r="I93" s="166"/>
      <c r="J93" s="157"/>
      <c r="K93" s="157"/>
      <c r="L93" s="157"/>
      <c r="M93" s="157"/>
      <c r="N93" s="157"/>
      <c r="O93" s="157"/>
      <c r="P93" s="157"/>
      <c r="Q93" s="157"/>
      <c r="R93" s="157"/>
      <c r="S93" s="157"/>
    </row>
    <row r="94" spans="1:78">
      <c r="A94" s="165"/>
      <c r="B94" s="166"/>
      <c r="C94" s="166"/>
      <c r="D94" s="166"/>
      <c r="E94" s="166"/>
      <c r="F94" s="166"/>
      <c r="G94" s="166"/>
      <c r="H94" s="166"/>
      <c r="I94" s="166"/>
      <c r="J94" s="157"/>
      <c r="K94" s="157"/>
      <c r="L94" s="157"/>
      <c r="M94" s="157"/>
      <c r="N94" s="157"/>
      <c r="O94" s="157"/>
      <c r="P94" s="157"/>
      <c r="Q94" s="157"/>
      <c r="R94" s="157"/>
      <c r="S94" s="157"/>
    </row>
    <row r="95" spans="1:78">
      <c r="A95" s="165"/>
      <c r="B95" s="166"/>
      <c r="C95" s="166"/>
      <c r="D95" s="166"/>
      <c r="E95" s="166"/>
      <c r="F95" s="166"/>
      <c r="G95" s="166"/>
      <c r="H95" s="166"/>
      <c r="I95" s="166"/>
      <c r="J95" s="157"/>
      <c r="K95" s="157"/>
      <c r="L95" s="157"/>
      <c r="M95" s="157"/>
      <c r="N95" s="157"/>
      <c r="O95" s="157"/>
      <c r="P95" s="157"/>
      <c r="Q95" s="157"/>
      <c r="R95" s="157"/>
      <c r="S95" s="157"/>
    </row>
    <row r="96" spans="1:78">
      <c r="A96" s="165"/>
      <c r="B96" s="166"/>
      <c r="C96" s="166"/>
      <c r="D96" s="166"/>
      <c r="E96" s="166"/>
      <c r="F96" s="166"/>
      <c r="G96" s="166"/>
      <c r="H96" s="166"/>
      <c r="I96" s="166"/>
      <c r="J96" s="157"/>
      <c r="K96" s="157"/>
      <c r="L96" s="157"/>
      <c r="M96" s="157"/>
      <c r="N96" s="157"/>
      <c r="O96" s="157"/>
      <c r="P96" s="157"/>
      <c r="Q96" s="157"/>
      <c r="R96" s="157"/>
      <c r="S96" s="157"/>
    </row>
    <row r="97" spans="1:19">
      <c r="A97" s="165"/>
      <c r="B97" s="166"/>
      <c r="C97" s="166"/>
      <c r="D97" s="166"/>
      <c r="E97" s="166"/>
      <c r="F97" s="166"/>
      <c r="G97" s="166"/>
      <c r="H97" s="166"/>
      <c r="I97" s="166"/>
      <c r="J97" s="157"/>
      <c r="K97" s="157"/>
      <c r="L97" s="157"/>
      <c r="M97" s="157"/>
      <c r="N97" s="157"/>
      <c r="O97" s="157"/>
      <c r="P97" s="157"/>
      <c r="Q97" s="157"/>
      <c r="R97" s="157"/>
      <c r="S97" s="157"/>
    </row>
    <row r="98" spans="1:19">
      <c r="A98" s="165"/>
      <c r="B98" s="166"/>
      <c r="C98" s="166"/>
      <c r="D98" s="166"/>
      <c r="E98" s="166"/>
      <c r="F98" s="166"/>
      <c r="G98" s="166"/>
      <c r="H98" s="166"/>
      <c r="I98" s="166"/>
      <c r="J98" s="157"/>
      <c r="K98" s="157"/>
      <c r="L98" s="157"/>
      <c r="M98" s="157"/>
      <c r="N98" s="157"/>
      <c r="O98" s="157"/>
      <c r="P98" s="157"/>
      <c r="Q98" s="157"/>
      <c r="R98" s="157"/>
      <c r="S98" s="157"/>
    </row>
    <row r="99" spans="1:19">
      <c r="B99" s="157"/>
      <c r="C99" s="157"/>
      <c r="D99" s="157"/>
      <c r="E99" s="157"/>
      <c r="F99" s="157"/>
      <c r="G99" s="157"/>
      <c r="H99" s="157"/>
      <c r="I99" s="157"/>
      <c r="J99" s="157"/>
      <c r="K99" s="157"/>
      <c r="L99" s="157"/>
      <c r="M99" s="157"/>
      <c r="N99" s="157"/>
      <c r="O99" s="157"/>
      <c r="P99" s="157"/>
      <c r="Q99" s="157"/>
      <c r="R99" s="157"/>
      <c r="S99" s="157"/>
    </row>
    <row r="100" spans="1:19">
      <c r="B100" s="157"/>
      <c r="C100" s="157"/>
      <c r="D100" s="157"/>
      <c r="E100" s="157"/>
      <c r="F100" s="157"/>
      <c r="G100" s="157"/>
      <c r="H100" s="157"/>
      <c r="I100" s="157"/>
      <c r="J100" s="157"/>
      <c r="K100" s="157"/>
      <c r="L100" s="157"/>
      <c r="M100" s="157"/>
      <c r="N100" s="157"/>
      <c r="O100" s="157"/>
      <c r="P100" s="157"/>
      <c r="Q100" s="157"/>
      <c r="R100" s="157"/>
      <c r="S100" s="157"/>
    </row>
    <row r="101" spans="1:19">
      <c r="B101" s="157"/>
      <c r="C101" s="157"/>
      <c r="D101" s="157"/>
      <c r="E101" s="157"/>
      <c r="F101" s="157"/>
      <c r="G101" s="157"/>
      <c r="H101" s="157"/>
      <c r="I101" s="157"/>
      <c r="J101" s="157"/>
      <c r="K101" s="157"/>
      <c r="L101" s="157"/>
      <c r="M101" s="157"/>
      <c r="N101" s="157"/>
      <c r="O101" s="157"/>
      <c r="P101" s="157"/>
      <c r="Q101" s="157"/>
      <c r="R101" s="157"/>
      <c r="S101" s="157"/>
    </row>
    <row r="102" spans="1:19">
      <c r="B102" s="157"/>
      <c r="C102" s="157"/>
      <c r="D102" s="157"/>
      <c r="E102" s="157"/>
      <c r="F102" s="157"/>
      <c r="G102" s="157"/>
      <c r="H102" s="157"/>
      <c r="I102" s="157"/>
      <c r="J102" s="157"/>
      <c r="K102" s="157"/>
      <c r="L102" s="157"/>
      <c r="M102" s="157"/>
      <c r="N102" s="157"/>
      <c r="O102" s="157"/>
      <c r="P102" s="157"/>
      <c r="Q102" s="157"/>
      <c r="R102" s="157"/>
      <c r="S102" s="157"/>
    </row>
    <row r="103" spans="1:19">
      <c r="B103" s="157"/>
      <c r="C103" s="157"/>
      <c r="D103" s="157"/>
      <c r="E103" s="157"/>
      <c r="F103" s="157"/>
      <c r="G103" s="157"/>
      <c r="H103" s="157"/>
      <c r="I103" s="157"/>
      <c r="J103" s="157"/>
      <c r="K103" s="157"/>
      <c r="L103" s="157"/>
      <c r="M103" s="157"/>
      <c r="N103" s="157"/>
      <c r="O103" s="157"/>
      <c r="P103" s="157"/>
      <c r="Q103" s="157"/>
      <c r="R103" s="157"/>
      <c r="S103" s="157"/>
    </row>
    <row r="104" spans="1:19">
      <c r="B104" s="157"/>
      <c r="C104" s="157"/>
      <c r="D104" s="157"/>
      <c r="E104" s="157"/>
      <c r="F104" s="157"/>
      <c r="G104" s="157"/>
      <c r="H104" s="157"/>
      <c r="I104" s="157"/>
      <c r="J104" s="157"/>
      <c r="K104" s="157"/>
      <c r="L104" s="157"/>
      <c r="M104" s="157"/>
      <c r="N104" s="157"/>
      <c r="O104" s="157"/>
      <c r="P104" s="157"/>
      <c r="Q104" s="157"/>
      <c r="R104" s="157"/>
      <c r="S104" s="157"/>
    </row>
    <row r="105" spans="1:19">
      <c r="B105" s="157"/>
      <c r="C105" s="157"/>
      <c r="D105" s="157"/>
      <c r="E105" s="157"/>
      <c r="F105" s="157"/>
      <c r="G105" s="157"/>
      <c r="H105" s="157"/>
      <c r="I105" s="157"/>
      <c r="J105" s="157"/>
      <c r="K105" s="157"/>
      <c r="L105" s="157"/>
      <c r="M105" s="157"/>
      <c r="N105" s="157"/>
      <c r="O105" s="157"/>
      <c r="P105" s="157"/>
      <c r="Q105" s="157"/>
      <c r="R105" s="157"/>
      <c r="S105" s="157"/>
    </row>
    <row r="106" spans="1:19">
      <c r="B106" s="157"/>
      <c r="C106" s="157"/>
      <c r="D106" s="157"/>
      <c r="E106" s="157"/>
      <c r="F106" s="157"/>
      <c r="G106" s="157"/>
      <c r="H106" s="157"/>
      <c r="I106" s="157"/>
      <c r="J106" s="157"/>
      <c r="K106" s="157"/>
      <c r="L106" s="157"/>
      <c r="M106" s="157"/>
      <c r="N106" s="157"/>
      <c r="O106" s="157"/>
      <c r="P106" s="157"/>
      <c r="Q106" s="157"/>
      <c r="R106" s="157"/>
      <c r="S106" s="157"/>
    </row>
    <row r="107" spans="1:19">
      <c r="B107" s="157"/>
      <c r="C107" s="157"/>
      <c r="D107" s="157"/>
      <c r="E107" s="157"/>
      <c r="F107" s="157"/>
      <c r="G107" s="157"/>
      <c r="H107" s="157"/>
      <c r="I107" s="157"/>
      <c r="J107" s="157"/>
      <c r="K107" s="157"/>
      <c r="L107" s="157"/>
      <c r="M107" s="157"/>
      <c r="N107" s="157"/>
      <c r="O107" s="157"/>
      <c r="P107" s="157"/>
      <c r="Q107" s="157"/>
      <c r="R107" s="157"/>
      <c r="S107" s="157"/>
    </row>
    <row r="108" spans="1:19">
      <c r="B108" s="157"/>
      <c r="C108" s="157"/>
      <c r="D108" s="157"/>
      <c r="E108" s="157"/>
      <c r="F108" s="157"/>
      <c r="G108" s="157"/>
      <c r="H108" s="157"/>
      <c r="I108" s="157"/>
      <c r="J108" s="157"/>
      <c r="K108" s="157"/>
      <c r="L108" s="157"/>
      <c r="M108" s="157"/>
      <c r="N108" s="157"/>
      <c r="O108" s="157"/>
      <c r="P108" s="157"/>
      <c r="Q108" s="157"/>
      <c r="R108" s="157"/>
      <c r="S108" s="157"/>
    </row>
    <row r="109" spans="1:19">
      <c r="B109" s="157"/>
      <c r="C109" s="157"/>
      <c r="D109" s="157"/>
      <c r="E109" s="157"/>
      <c r="F109" s="157"/>
      <c r="G109" s="157"/>
      <c r="H109" s="157"/>
      <c r="I109" s="157"/>
      <c r="J109" s="157"/>
      <c r="K109" s="157"/>
      <c r="L109" s="157"/>
      <c r="M109" s="157"/>
      <c r="N109" s="157"/>
      <c r="O109" s="157"/>
      <c r="P109" s="157"/>
      <c r="Q109" s="157"/>
      <c r="R109" s="157"/>
      <c r="S109" s="157"/>
    </row>
    <row r="110" spans="1:19">
      <c r="B110" s="157"/>
      <c r="C110" s="157"/>
      <c r="D110" s="157"/>
      <c r="E110" s="157"/>
      <c r="F110" s="157"/>
      <c r="G110" s="157"/>
      <c r="H110" s="157"/>
      <c r="I110" s="157"/>
      <c r="J110" s="157"/>
      <c r="K110" s="157"/>
      <c r="L110" s="157"/>
      <c r="M110" s="157"/>
      <c r="N110" s="157"/>
      <c r="O110" s="157"/>
      <c r="P110" s="157"/>
      <c r="Q110" s="157"/>
      <c r="R110" s="157"/>
      <c r="S110" s="157"/>
    </row>
    <row r="111" spans="1:19">
      <c r="B111" s="157"/>
      <c r="C111" s="157"/>
      <c r="D111" s="157"/>
      <c r="E111" s="157"/>
      <c r="F111" s="157"/>
      <c r="G111" s="157"/>
      <c r="H111" s="157"/>
      <c r="I111" s="157"/>
      <c r="J111" s="157"/>
      <c r="K111" s="157"/>
      <c r="L111" s="157"/>
      <c r="M111" s="157"/>
      <c r="N111" s="157"/>
      <c r="O111" s="157"/>
      <c r="P111" s="157"/>
      <c r="Q111" s="157"/>
      <c r="R111" s="157"/>
      <c r="S111" s="157"/>
    </row>
    <row r="112" spans="1:19">
      <c r="B112" s="157"/>
      <c r="C112" s="157"/>
      <c r="D112" s="157"/>
      <c r="E112" s="157"/>
      <c r="F112" s="157"/>
      <c r="G112" s="157"/>
      <c r="H112" s="157"/>
      <c r="I112" s="157"/>
      <c r="J112" s="157"/>
      <c r="K112" s="157"/>
      <c r="L112" s="157"/>
      <c r="M112" s="157"/>
      <c r="N112" s="157"/>
      <c r="O112" s="157"/>
      <c r="P112" s="157"/>
      <c r="Q112" s="157"/>
      <c r="R112" s="157"/>
      <c r="S112" s="157"/>
    </row>
    <row r="113" spans="2:19">
      <c r="B113" s="157"/>
      <c r="C113" s="157"/>
      <c r="D113" s="157"/>
      <c r="E113" s="157"/>
      <c r="F113" s="157"/>
      <c r="G113" s="157"/>
      <c r="H113" s="157"/>
      <c r="I113" s="157"/>
      <c r="J113" s="157"/>
      <c r="K113" s="157"/>
      <c r="L113" s="157"/>
      <c r="M113" s="157"/>
      <c r="N113" s="157"/>
      <c r="O113" s="157"/>
      <c r="P113" s="157"/>
      <c r="Q113" s="157"/>
      <c r="R113" s="157"/>
      <c r="S113" s="157"/>
    </row>
    <row r="114" spans="2:19">
      <c r="B114" s="157"/>
      <c r="C114" s="157"/>
      <c r="D114" s="157"/>
      <c r="E114" s="157"/>
      <c r="F114" s="157"/>
      <c r="G114" s="157"/>
      <c r="H114" s="157"/>
      <c r="I114" s="157"/>
      <c r="J114" s="157"/>
      <c r="K114" s="157"/>
      <c r="L114" s="157"/>
      <c r="M114" s="157"/>
      <c r="N114" s="157"/>
      <c r="O114" s="157"/>
      <c r="P114" s="157"/>
      <c r="Q114" s="157"/>
      <c r="R114" s="157"/>
      <c r="S114" s="157"/>
    </row>
    <row r="115" spans="2:19">
      <c r="B115" s="157"/>
      <c r="C115" s="157"/>
      <c r="D115" s="157"/>
      <c r="E115" s="157"/>
      <c r="F115" s="157"/>
      <c r="G115" s="157"/>
      <c r="H115" s="157"/>
      <c r="I115" s="157"/>
      <c r="J115" s="157"/>
      <c r="K115" s="157"/>
      <c r="L115" s="157"/>
      <c r="M115" s="157"/>
      <c r="N115" s="157"/>
      <c r="O115" s="157"/>
      <c r="P115" s="157"/>
      <c r="Q115" s="157"/>
      <c r="R115" s="157"/>
      <c r="S115" s="157"/>
    </row>
    <row r="116" spans="2:19">
      <c r="B116" s="157"/>
      <c r="C116" s="157"/>
      <c r="D116" s="157"/>
      <c r="E116" s="157"/>
      <c r="F116" s="157"/>
      <c r="G116" s="157"/>
      <c r="H116" s="157"/>
      <c r="I116" s="157"/>
      <c r="J116" s="157"/>
      <c r="K116" s="157"/>
      <c r="L116" s="157"/>
      <c r="M116" s="157"/>
      <c r="N116" s="157"/>
      <c r="O116" s="157"/>
      <c r="P116" s="157"/>
      <c r="Q116" s="157"/>
      <c r="R116" s="157"/>
      <c r="S116" s="157"/>
    </row>
    <row r="117" spans="2:19">
      <c r="B117" s="157"/>
      <c r="C117" s="157"/>
      <c r="D117" s="157"/>
      <c r="E117" s="157"/>
      <c r="F117" s="157"/>
      <c r="G117" s="157"/>
      <c r="H117" s="157"/>
      <c r="I117" s="157"/>
      <c r="J117" s="157"/>
      <c r="K117" s="157"/>
      <c r="L117" s="157"/>
      <c r="M117" s="157"/>
      <c r="N117" s="157"/>
      <c r="O117" s="157"/>
      <c r="P117" s="157"/>
      <c r="Q117" s="157"/>
      <c r="R117" s="157"/>
      <c r="S117" s="157"/>
    </row>
    <row r="118" spans="2:19">
      <c r="B118" s="157"/>
      <c r="C118" s="157"/>
      <c r="D118" s="157"/>
      <c r="E118" s="157"/>
      <c r="F118" s="157"/>
      <c r="G118" s="157"/>
      <c r="H118" s="157"/>
      <c r="I118" s="157"/>
      <c r="J118" s="157"/>
      <c r="K118" s="157"/>
      <c r="L118" s="157"/>
      <c r="M118" s="157"/>
      <c r="N118" s="157"/>
      <c r="O118" s="157"/>
      <c r="P118" s="157"/>
      <c r="Q118" s="157"/>
      <c r="R118" s="157"/>
      <c r="S118" s="157"/>
    </row>
    <row r="119" spans="2:19">
      <c r="B119" s="157"/>
      <c r="C119" s="157"/>
      <c r="D119" s="157"/>
      <c r="E119" s="157"/>
      <c r="F119" s="157"/>
      <c r="G119" s="157"/>
      <c r="H119" s="157"/>
      <c r="I119" s="157"/>
      <c r="J119" s="157"/>
      <c r="K119" s="157"/>
      <c r="L119" s="157"/>
      <c r="M119" s="157"/>
      <c r="N119" s="157"/>
      <c r="O119" s="157"/>
      <c r="P119" s="157"/>
      <c r="Q119" s="157"/>
      <c r="R119" s="157"/>
      <c r="S119" s="157"/>
    </row>
    <row r="120" spans="2:19">
      <c r="B120" s="157"/>
      <c r="C120" s="157"/>
      <c r="D120" s="157"/>
      <c r="E120" s="157"/>
      <c r="F120" s="157"/>
      <c r="G120" s="157"/>
      <c r="H120" s="157"/>
      <c r="I120" s="157"/>
      <c r="J120" s="157"/>
      <c r="K120" s="157"/>
      <c r="L120" s="157"/>
      <c r="M120" s="157"/>
      <c r="N120" s="157"/>
      <c r="O120" s="157"/>
      <c r="P120" s="157"/>
      <c r="Q120" s="157"/>
      <c r="R120" s="157"/>
      <c r="S120" s="157"/>
    </row>
    <row r="121" spans="2:19">
      <c r="B121" s="157"/>
      <c r="C121" s="157"/>
      <c r="D121" s="157"/>
      <c r="E121" s="157"/>
      <c r="F121" s="157"/>
      <c r="G121" s="157"/>
      <c r="H121" s="157"/>
      <c r="I121" s="157"/>
      <c r="J121" s="157"/>
      <c r="K121" s="157"/>
      <c r="L121" s="157"/>
      <c r="M121" s="157"/>
      <c r="N121" s="157"/>
      <c r="O121" s="157"/>
      <c r="P121" s="157"/>
      <c r="Q121" s="157"/>
      <c r="R121" s="157"/>
      <c r="S121" s="157"/>
    </row>
    <row r="122" spans="2:19">
      <c r="B122" s="157"/>
      <c r="C122" s="157"/>
      <c r="D122" s="157"/>
      <c r="E122" s="157"/>
      <c r="F122" s="157"/>
      <c r="G122" s="157"/>
      <c r="H122" s="157"/>
      <c r="I122" s="157"/>
      <c r="J122" s="157"/>
      <c r="K122" s="157"/>
      <c r="L122" s="157"/>
      <c r="M122" s="157"/>
      <c r="N122" s="157"/>
      <c r="O122" s="157"/>
      <c r="P122" s="157"/>
      <c r="Q122" s="157"/>
      <c r="R122" s="157"/>
      <c r="S122" s="157"/>
    </row>
    <row r="123" spans="2:19">
      <c r="B123" s="157"/>
      <c r="C123" s="157"/>
      <c r="D123" s="157"/>
      <c r="E123" s="157"/>
      <c r="F123" s="157"/>
      <c r="G123" s="157"/>
      <c r="H123" s="157"/>
      <c r="I123" s="157"/>
      <c r="J123" s="157"/>
      <c r="K123" s="157"/>
      <c r="L123" s="157"/>
      <c r="M123" s="157"/>
      <c r="N123" s="157"/>
      <c r="O123" s="157"/>
      <c r="P123" s="157"/>
      <c r="Q123" s="157"/>
      <c r="R123" s="157"/>
      <c r="S123" s="157"/>
    </row>
    <row r="124" spans="2:19">
      <c r="B124" s="157"/>
      <c r="C124" s="157"/>
      <c r="D124" s="157"/>
      <c r="E124" s="157"/>
      <c r="F124" s="157"/>
      <c r="G124" s="157"/>
      <c r="H124" s="157"/>
      <c r="I124" s="157"/>
      <c r="J124" s="157"/>
      <c r="K124" s="157"/>
      <c r="L124" s="157"/>
      <c r="M124" s="157"/>
      <c r="N124" s="157"/>
      <c r="O124" s="157"/>
      <c r="P124" s="157"/>
      <c r="Q124" s="157"/>
      <c r="R124" s="157"/>
      <c r="S124" s="157"/>
    </row>
    <row r="125" spans="2:19">
      <c r="B125" s="157"/>
      <c r="C125" s="157"/>
      <c r="D125" s="157"/>
      <c r="E125" s="157"/>
      <c r="F125" s="157"/>
      <c r="G125" s="157"/>
      <c r="H125" s="157"/>
      <c r="I125" s="157"/>
      <c r="J125" s="157"/>
      <c r="K125" s="157"/>
      <c r="L125" s="157"/>
      <c r="M125" s="157"/>
      <c r="N125" s="157"/>
      <c r="O125" s="157"/>
      <c r="P125" s="157"/>
      <c r="Q125" s="157"/>
      <c r="R125" s="157"/>
      <c r="S125" s="157"/>
    </row>
    <row r="126" spans="2:19">
      <c r="B126" s="157"/>
      <c r="C126" s="157"/>
      <c r="D126" s="157"/>
      <c r="E126" s="157"/>
      <c r="F126" s="157"/>
      <c r="G126" s="157"/>
      <c r="H126" s="157"/>
      <c r="I126" s="157"/>
      <c r="J126" s="157"/>
      <c r="K126" s="157"/>
      <c r="L126" s="157"/>
      <c r="M126" s="157"/>
      <c r="N126" s="157"/>
      <c r="O126" s="157"/>
      <c r="P126" s="157"/>
      <c r="Q126" s="157"/>
      <c r="R126" s="157"/>
      <c r="S126" s="157"/>
    </row>
    <row r="127" spans="2:19">
      <c r="B127" s="157"/>
      <c r="C127" s="157"/>
      <c r="D127" s="157"/>
      <c r="E127" s="157"/>
      <c r="F127" s="157"/>
      <c r="G127" s="157"/>
      <c r="H127" s="157"/>
      <c r="I127" s="157"/>
      <c r="J127" s="157"/>
      <c r="K127" s="157"/>
      <c r="L127" s="157"/>
      <c r="M127" s="157"/>
      <c r="N127" s="157"/>
      <c r="O127" s="157"/>
      <c r="P127" s="157"/>
      <c r="Q127" s="157"/>
      <c r="R127" s="157"/>
      <c r="S127" s="157"/>
    </row>
    <row r="128" spans="2:19">
      <c r="B128" s="157"/>
      <c r="C128" s="157"/>
      <c r="D128" s="157"/>
      <c r="E128" s="157"/>
      <c r="F128" s="157"/>
      <c r="G128" s="157"/>
      <c r="H128" s="157"/>
      <c r="I128" s="157"/>
      <c r="J128" s="157"/>
      <c r="K128" s="157"/>
      <c r="L128" s="157"/>
      <c r="M128" s="157"/>
      <c r="N128" s="157"/>
      <c r="O128" s="157"/>
      <c r="P128" s="157"/>
      <c r="Q128" s="157"/>
      <c r="R128" s="157"/>
      <c r="S128" s="157"/>
    </row>
    <row r="129" spans="2:19">
      <c r="B129" s="157"/>
      <c r="C129" s="157"/>
      <c r="D129" s="157"/>
      <c r="E129" s="157"/>
      <c r="F129" s="157"/>
      <c r="G129" s="157"/>
      <c r="H129" s="157"/>
      <c r="I129" s="157"/>
      <c r="J129" s="157"/>
      <c r="K129" s="157"/>
      <c r="L129" s="157"/>
      <c r="M129" s="157"/>
      <c r="N129" s="157"/>
      <c r="O129" s="157"/>
      <c r="P129" s="157"/>
      <c r="Q129" s="157"/>
      <c r="R129" s="157"/>
      <c r="S129" s="157"/>
    </row>
    <row r="130" spans="2:19">
      <c r="B130" s="157"/>
      <c r="C130" s="157"/>
      <c r="D130" s="157"/>
      <c r="E130" s="157"/>
      <c r="F130" s="157"/>
      <c r="G130" s="157"/>
      <c r="H130" s="157"/>
      <c r="I130" s="157"/>
      <c r="J130" s="157"/>
      <c r="K130" s="157"/>
      <c r="L130" s="157"/>
      <c r="M130" s="157"/>
      <c r="N130" s="157"/>
      <c r="O130" s="157"/>
      <c r="P130" s="157"/>
      <c r="Q130" s="157"/>
      <c r="R130" s="157"/>
      <c r="S130" s="157"/>
    </row>
    <row r="131" spans="2:19">
      <c r="B131" s="157"/>
      <c r="C131" s="157"/>
      <c r="D131" s="157"/>
      <c r="E131" s="157"/>
      <c r="F131" s="157"/>
      <c r="G131" s="157"/>
      <c r="H131" s="157"/>
      <c r="I131" s="157"/>
      <c r="J131" s="157"/>
      <c r="K131" s="157"/>
      <c r="L131" s="157"/>
      <c r="M131" s="157"/>
      <c r="N131" s="157"/>
      <c r="O131" s="157"/>
      <c r="P131" s="157"/>
      <c r="Q131" s="157"/>
      <c r="R131" s="157"/>
      <c r="S131" s="157"/>
    </row>
    <row r="132" spans="2:19">
      <c r="B132" s="157"/>
      <c r="C132" s="157"/>
      <c r="D132" s="157"/>
      <c r="E132" s="157"/>
      <c r="F132" s="157"/>
      <c r="G132" s="157"/>
      <c r="H132" s="157"/>
      <c r="I132" s="157"/>
      <c r="J132" s="157"/>
      <c r="K132" s="157"/>
      <c r="L132" s="157"/>
      <c r="M132" s="157"/>
      <c r="N132" s="157"/>
      <c r="O132" s="157"/>
      <c r="P132" s="157"/>
      <c r="Q132" s="157"/>
      <c r="R132" s="157"/>
      <c r="S132" s="157"/>
    </row>
    <row r="133" spans="2:19">
      <c r="B133" s="157"/>
      <c r="C133" s="157"/>
      <c r="D133" s="157"/>
      <c r="E133" s="157"/>
      <c r="F133" s="157"/>
      <c r="G133" s="157"/>
      <c r="H133" s="157"/>
      <c r="I133" s="157"/>
      <c r="J133" s="157"/>
      <c r="K133" s="157"/>
      <c r="L133" s="157"/>
      <c r="M133" s="157"/>
      <c r="N133" s="157"/>
      <c r="O133" s="157"/>
      <c r="P133" s="157"/>
      <c r="Q133" s="157"/>
      <c r="R133" s="157"/>
      <c r="S133" s="157"/>
    </row>
    <row r="134" spans="2:19">
      <c r="B134" s="157"/>
      <c r="C134" s="157"/>
      <c r="D134" s="157"/>
      <c r="E134" s="157"/>
      <c r="F134" s="157"/>
      <c r="G134" s="157"/>
      <c r="H134" s="157"/>
      <c r="I134" s="157"/>
      <c r="J134" s="157"/>
      <c r="K134" s="157"/>
      <c r="L134" s="157"/>
      <c r="M134" s="157"/>
      <c r="N134" s="157"/>
      <c r="O134" s="157"/>
      <c r="P134" s="157"/>
      <c r="Q134" s="157"/>
      <c r="R134" s="157"/>
      <c r="S134" s="157"/>
    </row>
    <row r="135" spans="2:19">
      <c r="B135" s="157"/>
      <c r="C135" s="157"/>
      <c r="D135" s="157"/>
      <c r="E135" s="157"/>
      <c r="F135" s="157"/>
      <c r="G135" s="157"/>
      <c r="H135" s="157"/>
      <c r="I135" s="157"/>
      <c r="J135" s="157"/>
      <c r="K135" s="157"/>
      <c r="L135" s="157"/>
      <c r="M135" s="157"/>
      <c r="N135" s="157"/>
      <c r="O135" s="157"/>
      <c r="P135" s="157"/>
      <c r="Q135" s="157"/>
      <c r="R135" s="157"/>
      <c r="S135" s="157"/>
    </row>
    <row r="136" spans="2:19">
      <c r="B136" s="157"/>
      <c r="C136" s="157"/>
      <c r="D136" s="157"/>
      <c r="E136" s="157"/>
      <c r="F136" s="157"/>
      <c r="G136" s="157"/>
      <c r="H136" s="157"/>
      <c r="I136" s="157"/>
      <c r="J136" s="157"/>
      <c r="K136" s="157"/>
      <c r="L136" s="157"/>
      <c r="M136" s="157"/>
      <c r="N136" s="157"/>
      <c r="O136" s="157"/>
      <c r="P136" s="157"/>
      <c r="Q136" s="157"/>
      <c r="R136" s="157"/>
      <c r="S136" s="157"/>
    </row>
    <row r="137" spans="2:19">
      <c r="B137" s="157"/>
      <c r="C137" s="157"/>
      <c r="D137" s="157"/>
      <c r="E137" s="157"/>
      <c r="F137" s="157"/>
      <c r="G137" s="157"/>
      <c r="H137" s="157"/>
      <c r="I137" s="157"/>
      <c r="J137" s="157"/>
      <c r="K137" s="157"/>
      <c r="L137" s="157"/>
      <c r="M137" s="157"/>
      <c r="N137" s="157"/>
      <c r="O137" s="157"/>
      <c r="P137" s="157"/>
      <c r="Q137" s="157"/>
      <c r="R137" s="157"/>
      <c r="S137" s="157"/>
    </row>
    <row r="138" spans="2:19">
      <c r="B138" s="157"/>
      <c r="C138" s="157"/>
      <c r="D138" s="157"/>
      <c r="E138" s="157"/>
      <c r="F138" s="157"/>
      <c r="G138" s="157"/>
      <c r="H138" s="157"/>
      <c r="I138" s="157"/>
      <c r="J138" s="157"/>
      <c r="K138" s="157"/>
      <c r="L138" s="157"/>
      <c r="M138" s="157"/>
      <c r="N138" s="157"/>
      <c r="O138" s="157"/>
      <c r="P138" s="157"/>
      <c r="Q138" s="157"/>
      <c r="R138" s="157"/>
      <c r="S138" s="157"/>
    </row>
    <row r="139" spans="2:19">
      <c r="B139" s="157"/>
      <c r="C139" s="157"/>
      <c r="D139" s="157"/>
      <c r="E139" s="157"/>
      <c r="F139" s="157"/>
      <c r="G139" s="157"/>
      <c r="H139" s="157"/>
      <c r="I139" s="157"/>
      <c r="J139" s="157"/>
      <c r="K139" s="157"/>
      <c r="L139" s="157"/>
      <c r="M139" s="157"/>
      <c r="N139" s="157"/>
      <c r="O139" s="157"/>
      <c r="P139" s="157"/>
      <c r="Q139" s="157"/>
      <c r="R139" s="157"/>
      <c r="S139" s="157"/>
    </row>
    <row r="140" spans="2:19">
      <c r="B140" s="157"/>
      <c r="C140" s="157"/>
      <c r="D140" s="157"/>
      <c r="E140" s="157"/>
      <c r="F140" s="157"/>
      <c r="G140" s="157"/>
      <c r="H140" s="157"/>
      <c r="I140" s="157"/>
      <c r="J140" s="157"/>
      <c r="K140" s="157"/>
      <c r="L140" s="157"/>
      <c r="M140" s="157"/>
      <c r="N140" s="157"/>
      <c r="O140" s="157"/>
      <c r="P140" s="157"/>
      <c r="Q140" s="157"/>
      <c r="R140" s="157"/>
      <c r="S140" s="157"/>
    </row>
    <row r="141" spans="2:19">
      <c r="B141" s="157"/>
      <c r="C141" s="157"/>
      <c r="D141" s="157"/>
      <c r="E141" s="157"/>
      <c r="F141" s="157"/>
      <c r="G141" s="157"/>
      <c r="H141" s="157"/>
      <c r="I141" s="157"/>
      <c r="J141" s="157"/>
      <c r="K141" s="157"/>
      <c r="L141" s="157"/>
      <c r="M141" s="157"/>
      <c r="N141" s="157"/>
      <c r="O141" s="157"/>
      <c r="P141" s="157"/>
      <c r="Q141" s="157"/>
      <c r="R141" s="157"/>
      <c r="S141" s="157"/>
    </row>
    <row r="142" spans="2:19">
      <c r="B142" s="157"/>
      <c r="C142" s="157"/>
      <c r="D142" s="157"/>
      <c r="E142" s="157"/>
      <c r="F142" s="157"/>
      <c r="G142" s="157"/>
      <c r="H142" s="157"/>
      <c r="I142" s="157"/>
      <c r="J142" s="157"/>
      <c r="K142" s="157"/>
      <c r="L142" s="157"/>
      <c r="M142" s="157"/>
      <c r="N142" s="157"/>
      <c r="O142" s="157"/>
      <c r="P142" s="157"/>
      <c r="Q142" s="157"/>
      <c r="R142" s="157"/>
      <c r="S142" s="157"/>
    </row>
    <row r="143" spans="2:19">
      <c r="B143" s="157"/>
      <c r="C143" s="157"/>
      <c r="D143" s="157"/>
      <c r="E143" s="157"/>
      <c r="F143" s="157"/>
      <c r="G143" s="157"/>
      <c r="H143" s="157"/>
      <c r="I143" s="157"/>
      <c r="J143" s="157"/>
      <c r="K143" s="157"/>
      <c r="L143" s="157"/>
      <c r="M143" s="157"/>
      <c r="N143" s="157"/>
      <c r="O143" s="157"/>
      <c r="P143" s="157"/>
      <c r="Q143" s="157"/>
      <c r="R143" s="157"/>
      <c r="S143" s="157"/>
    </row>
    <row r="144" spans="2:19">
      <c r="B144" s="157"/>
      <c r="C144" s="157"/>
      <c r="D144" s="157"/>
      <c r="E144" s="157"/>
      <c r="F144" s="157"/>
      <c r="G144" s="157"/>
      <c r="H144" s="157"/>
      <c r="I144" s="157"/>
      <c r="J144" s="157"/>
      <c r="K144" s="157"/>
      <c r="L144" s="157"/>
      <c r="M144" s="157"/>
      <c r="N144" s="157"/>
      <c r="O144" s="157"/>
      <c r="P144" s="157"/>
      <c r="Q144" s="157"/>
      <c r="R144" s="157"/>
      <c r="S144" s="157"/>
    </row>
    <row r="145" spans="2:19">
      <c r="B145" s="157"/>
      <c r="C145" s="157"/>
      <c r="D145" s="157"/>
      <c r="E145" s="157"/>
      <c r="F145" s="157"/>
      <c r="G145" s="157"/>
      <c r="H145" s="157"/>
      <c r="I145" s="157"/>
      <c r="J145" s="157"/>
      <c r="K145" s="157"/>
      <c r="L145" s="157"/>
      <c r="M145" s="157"/>
      <c r="N145" s="157"/>
      <c r="O145" s="157"/>
      <c r="P145" s="157"/>
      <c r="Q145" s="157"/>
      <c r="R145" s="157"/>
      <c r="S145" s="157"/>
    </row>
    <row r="146" spans="2:19">
      <c r="B146" s="157"/>
      <c r="C146" s="157"/>
      <c r="D146" s="157"/>
      <c r="E146" s="157"/>
      <c r="F146" s="157"/>
      <c r="G146" s="157"/>
      <c r="H146" s="157"/>
      <c r="I146" s="157"/>
      <c r="J146" s="157"/>
      <c r="K146" s="157"/>
      <c r="L146" s="157"/>
      <c r="M146" s="157"/>
      <c r="N146" s="157"/>
      <c r="O146" s="157"/>
      <c r="P146" s="157"/>
      <c r="Q146" s="157"/>
      <c r="R146" s="157"/>
      <c r="S146" s="157"/>
    </row>
    <row r="147" spans="2:19">
      <c r="B147" s="157"/>
      <c r="C147" s="157"/>
      <c r="D147" s="157"/>
      <c r="E147" s="157"/>
      <c r="F147" s="157"/>
      <c r="G147" s="157"/>
      <c r="H147" s="157"/>
      <c r="I147" s="157"/>
      <c r="J147" s="157"/>
      <c r="K147" s="157"/>
      <c r="L147" s="157"/>
      <c r="M147" s="157"/>
      <c r="N147" s="157"/>
      <c r="O147" s="157"/>
      <c r="P147" s="157"/>
      <c r="Q147" s="157"/>
      <c r="R147" s="157"/>
      <c r="S147" s="157"/>
    </row>
    <row r="148" spans="2:19">
      <c r="B148" s="157"/>
      <c r="C148" s="157"/>
      <c r="D148" s="157"/>
      <c r="E148" s="157"/>
      <c r="F148" s="157"/>
      <c r="G148" s="157"/>
      <c r="H148" s="157"/>
      <c r="I148" s="157"/>
      <c r="J148" s="157"/>
      <c r="K148" s="157"/>
      <c r="L148" s="157"/>
      <c r="M148" s="157"/>
      <c r="N148" s="157"/>
      <c r="O148" s="157"/>
      <c r="P148" s="157"/>
      <c r="Q148" s="157"/>
      <c r="R148" s="157"/>
      <c r="S148" s="157"/>
    </row>
    <row r="149" spans="2:19">
      <c r="B149" s="157"/>
      <c r="C149" s="157"/>
      <c r="D149" s="157"/>
      <c r="E149" s="157"/>
      <c r="F149" s="157"/>
      <c r="G149" s="157"/>
      <c r="H149" s="157"/>
      <c r="I149" s="157"/>
      <c r="J149" s="157"/>
      <c r="K149" s="157"/>
      <c r="L149" s="157"/>
      <c r="M149" s="157"/>
      <c r="N149" s="157"/>
      <c r="O149" s="157"/>
      <c r="P149" s="157"/>
      <c r="Q149" s="157"/>
      <c r="R149" s="157"/>
      <c r="S149" s="157"/>
    </row>
    <row r="150" spans="2:19">
      <c r="B150" s="157"/>
      <c r="C150" s="157"/>
      <c r="D150" s="157"/>
      <c r="E150" s="157"/>
      <c r="F150" s="157"/>
      <c r="G150" s="157"/>
      <c r="H150" s="157"/>
      <c r="I150" s="157"/>
      <c r="J150" s="157"/>
      <c r="K150" s="157"/>
      <c r="L150" s="157"/>
      <c r="M150" s="157"/>
      <c r="N150" s="157"/>
      <c r="O150" s="157"/>
      <c r="P150" s="157"/>
      <c r="Q150" s="157"/>
      <c r="R150" s="157"/>
      <c r="S150" s="157"/>
    </row>
    <row r="151" spans="2:19">
      <c r="B151" s="157"/>
      <c r="C151" s="157"/>
      <c r="D151" s="157"/>
      <c r="E151" s="157"/>
      <c r="F151" s="157"/>
      <c r="G151" s="157"/>
      <c r="H151" s="157"/>
      <c r="I151" s="157"/>
      <c r="J151" s="157"/>
      <c r="K151" s="157"/>
      <c r="L151" s="157"/>
      <c r="M151" s="157"/>
      <c r="N151" s="157"/>
      <c r="O151" s="157"/>
      <c r="P151" s="157"/>
      <c r="Q151" s="157"/>
      <c r="R151" s="157"/>
      <c r="S151" s="157"/>
    </row>
    <row r="152" spans="2:19">
      <c r="B152" s="157"/>
      <c r="C152" s="157"/>
      <c r="D152" s="157"/>
      <c r="E152" s="157"/>
      <c r="F152" s="157"/>
      <c r="G152" s="157"/>
      <c r="H152" s="157"/>
      <c r="I152" s="157"/>
      <c r="J152" s="157"/>
      <c r="K152" s="157"/>
      <c r="L152" s="157"/>
      <c r="M152" s="157"/>
      <c r="N152" s="157"/>
      <c r="O152" s="157"/>
      <c r="P152" s="157"/>
      <c r="Q152" s="157"/>
      <c r="R152" s="157"/>
      <c r="S152" s="157"/>
    </row>
    <row r="153" spans="2:19">
      <c r="B153" s="157"/>
      <c r="C153" s="157"/>
      <c r="D153" s="157"/>
      <c r="E153" s="157"/>
      <c r="F153" s="157"/>
      <c r="G153" s="157"/>
      <c r="H153" s="157"/>
      <c r="I153" s="157"/>
      <c r="J153" s="157"/>
      <c r="K153" s="157"/>
      <c r="L153" s="157"/>
      <c r="M153" s="157"/>
      <c r="N153" s="157"/>
      <c r="O153" s="157"/>
      <c r="P153" s="157"/>
      <c r="Q153" s="157"/>
      <c r="R153" s="157"/>
      <c r="S153" s="157"/>
    </row>
    <row r="154" spans="2:19">
      <c r="B154" s="157"/>
      <c r="C154" s="157"/>
      <c r="D154" s="157"/>
      <c r="E154" s="157"/>
      <c r="F154" s="157"/>
      <c r="G154" s="157"/>
      <c r="H154" s="157"/>
      <c r="I154" s="157"/>
      <c r="J154" s="157"/>
      <c r="K154" s="157"/>
      <c r="L154" s="157"/>
      <c r="M154" s="157"/>
      <c r="N154" s="157"/>
      <c r="O154" s="157"/>
      <c r="P154" s="157"/>
      <c r="Q154" s="157"/>
      <c r="R154" s="157"/>
      <c r="S154" s="157"/>
    </row>
    <row r="155" spans="2:19">
      <c r="B155" s="157"/>
      <c r="C155" s="157"/>
      <c r="D155" s="157"/>
      <c r="E155" s="157"/>
      <c r="F155" s="157"/>
      <c r="G155" s="157"/>
      <c r="H155" s="157"/>
      <c r="I155" s="157"/>
      <c r="J155" s="157"/>
      <c r="K155" s="157"/>
      <c r="L155" s="157"/>
      <c r="M155" s="157"/>
      <c r="N155" s="157"/>
      <c r="O155" s="157"/>
      <c r="P155" s="157"/>
      <c r="Q155" s="157"/>
      <c r="R155" s="157"/>
      <c r="S155" s="157"/>
    </row>
    <row r="156" spans="2:19">
      <c r="B156" s="157"/>
      <c r="C156" s="157"/>
      <c r="D156" s="157"/>
      <c r="E156" s="157"/>
      <c r="F156" s="157"/>
      <c r="G156" s="157"/>
      <c r="H156" s="157"/>
      <c r="I156" s="157"/>
      <c r="J156" s="157"/>
      <c r="K156" s="157"/>
      <c r="L156" s="157"/>
      <c r="M156" s="157"/>
      <c r="N156" s="157"/>
      <c r="O156" s="157"/>
      <c r="P156" s="157"/>
      <c r="Q156" s="157"/>
      <c r="R156" s="157"/>
      <c r="S156" s="157"/>
    </row>
    <row r="157" spans="2:19">
      <c r="B157" s="157"/>
      <c r="C157" s="157"/>
      <c r="D157" s="157"/>
      <c r="E157" s="157"/>
      <c r="F157" s="157"/>
      <c r="G157" s="157"/>
      <c r="H157" s="157"/>
      <c r="I157" s="157"/>
      <c r="J157" s="157"/>
      <c r="K157" s="157"/>
      <c r="L157" s="157"/>
      <c r="M157" s="157"/>
      <c r="N157" s="157"/>
      <c r="O157" s="157"/>
      <c r="P157" s="157"/>
      <c r="Q157" s="157"/>
      <c r="R157" s="157"/>
      <c r="S157" s="157"/>
    </row>
    <row r="158" spans="2:19">
      <c r="B158" s="157"/>
      <c r="C158" s="157"/>
      <c r="D158" s="157"/>
      <c r="E158" s="157"/>
      <c r="F158" s="157"/>
      <c r="G158" s="157"/>
      <c r="H158" s="157"/>
      <c r="I158" s="157"/>
      <c r="J158" s="157"/>
      <c r="K158" s="157"/>
      <c r="L158" s="157"/>
      <c r="M158" s="157"/>
      <c r="N158" s="157"/>
      <c r="O158" s="157"/>
      <c r="P158" s="157"/>
      <c r="Q158" s="157"/>
      <c r="R158" s="157"/>
      <c r="S158" s="157"/>
    </row>
    <row r="159" spans="2:19">
      <c r="B159" s="157"/>
      <c r="C159" s="157"/>
      <c r="D159" s="157"/>
      <c r="E159" s="157"/>
      <c r="F159" s="157"/>
      <c r="G159" s="157"/>
      <c r="H159" s="157"/>
      <c r="I159" s="157"/>
      <c r="J159" s="157"/>
      <c r="K159" s="157"/>
      <c r="L159" s="157"/>
      <c r="M159" s="157"/>
      <c r="N159" s="157"/>
      <c r="O159" s="157"/>
      <c r="P159" s="157"/>
      <c r="Q159" s="157"/>
      <c r="R159" s="157"/>
      <c r="S159" s="157"/>
    </row>
    <row r="160" spans="2:19">
      <c r="B160" s="157"/>
      <c r="C160" s="157"/>
      <c r="D160" s="157"/>
      <c r="E160" s="157"/>
      <c r="F160" s="157"/>
      <c r="G160" s="157"/>
      <c r="H160" s="157"/>
      <c r="I160" s="157"/>
      <c r="J160" s="157"/>
      <c r="K160" s="157"/>
      <c r="L160" s="157"/>
      <c r="M160" s="157"/>
      <c r="N160" s="157"/>
      <c r="O160" s="157"/>
      <c r="P160" s="157"/>
      <c r="Q160" s="157"/>
      <c r="R160" s="157"/>
      <c r="S160" s="157"/>
    </row>
    <row r="161" spans="2:19">
      <c r="B161" s="157"/>
      <c r="C161" s="157"/>
      <c r="D161" s="157"/>
      <c r="E161" s="157"/>
      <c r="F161" s="157"/>
      <c r="G161" s="157"/>
      <c r="H161" s="157"/>
      <c r="I161" s="157"/>
      <c r="J161" s="157"/>
      <c r="K161" s="157"/>
      <c r="L161" s="157"/>
      <c r="M161" s="157"/>
      <c r="N161" s="157"/>
      <c r="O161" s="157"/>
      <c r="P161" s="157"/>
      <c r="Q161" s="157"/>
      <c r="R161" s="157"/>
      <c r="S161" s="157"/>
    </row>
    <row r="162" spans="2:19">
      <c r="B162" s="157"/>
      <c r="C162" s="157"/>
      <c r="D162" s="157"/>
      <c r="E162" s="157"/>
      <c r="F162" s="157"/>
      <c r="G162" s="157"/>
      <c r="H162" s="157"/>
      <c r="I162" s="157"/>
      <c r="J162" s="157"/>
      <c r="K162" s="157"/>
      <c r="L162" s="157"/>
      <c r="M162" s="157"/>
      <c r="N162" s="157"/>
      <c r="O162" s="157"/>
      <c r="P162" s="157"/>
      <c r="Q162" s="157"/>
      <c r="R162" s="157"/>
      <c r="S162" s="157"/>
    </row>
    <row r="163" spans="2:19">
      <c r="B163" s="157"/>
      <c r="C163" s="157"/>
      <c r="D163" s="157"/>
      <c r="E163" s="157"/>
      <c r="F163" s="157"/>
      <c r="G163" s="157"/>
      <c r="H163" s="157"/>
      <c r="I163" s="157"/>
      <c r="J163" s="157"/>
      <c r="K163" s="157"/>
      <c r="L163" s="157"/>
      <c r="M163" s="157"/>
      <c r="N163" s="157"/>
      <c r="O163" s="157"/>
      <c r="P163" s="157"/>
      <c r="Q163" s="157"/>
      <c r="R163" s="157"/>
      <c r="S163" s="157"/>
    </row>
    <row r="164" spans="2:19">
      <c r="B164" s="157"/>
      <c r="C164" s="157"/>
      <c r="D164" s="157"/>
      <c r="E164" s="157"/>
      <c r="F164" s="157"/>
      <c r="G164" s="157"/>
      <c r="H164" s="157"/>
      <c r="I164" s="157"/>
      <c r="J164" s="157"/>
      <c r="K164" s="157"/>
      <c r="L164" s="157"/>
      <c r="M164" s="157"/>
      <c r="N164" s="157"/>
      <c r="O164" s="157"/>
      <c r="P164" s="157"/>
      <c r="Q164" s="157"/>
      <c r="R164" s="157"/>
      <c r="S164" s="157"/>
    </row>
    <row r="165" spans="2:19">
      <c r="B165" s="157"/>
      <c r="C165" s="157"/>
      <c r="D165" s="157"/>
      <c r="E165" s="157"/>
      <c r="F165" s="157"/>
      <c r="G165" s="157"/>
      <c r="H165" s="157"/>
      <c r="I165" s="157"/>
      <c r="J165" s="157"/>
      <c r="K165" s="157"/>
      <c r="L165" s="157"/>
      <c r="M165" s="157"/>
      <c r="N165" s="157"/>
      <c r="O165" s="157"/>
      <c r="P165" s="157"/>
      <c r="Q165" s="157"/>
      <c r="R165" s="157"/>
      <c r="S165" s="157"/>
    </row>
    <row r="166" spans="2:19">
      <c r="B166" s="157"/>
      <c r="C166" s="157"/>
      <c r="D166" s="157"/>
      <c r="E166" s="157"/>
      <c r="F166" s="157"/>
      <c r="G166" s="157"/>
      <c r="H166" s="157"/>
      <c r="I166" s="157"/>
      <c r="J166" s="157"/>
      <c r="K166" s="157"/>
      <c r="L166" s="157"/>
      <c r="M166" s="157"/>
      <c r="N166" s="157"/>
      <c r="O166" s="157"/>
      <c r="P166" s="157"/>
      <c r="Q166" s="157"/>
      <c r="R166" s="157"/>
      <c r="S166" s="157"/>
    </row>
    <row r="167" spans="2:19">
      <c r="B167" s="157"/>
      <c r="C167" s="157"/>
      <c r="D167" s="157"/>
      <c r="E167" s="157"/>
      <c r="F167" s="157"/>
      <c r="G167" s="157"/>
      <c r="H167" s="157"/>
      <c r="I167" s="157"/>
      <c r="J167" s="157"/>
      <c r="K167" s="157"/>
      <c r="L167" s="157"/>
      <c r="M167" s="157"/>
      <c r="N167" s="157"/>
      <c r="O167" s="157"/>
      <c r="P167" s="157"/>
      <c r="Q167" s="157"/>
      <c r="R167" s="157"/>
      <c r="S167" s="157"/>
    </row>
    <row r="168" spans="2:19">
      <c r="B168" s="157"/>
      <c r="C168" s="157"/>
      <c r="D168" s="157"/>
      <c r="E168" s="157"/>
      <c r="F168" s="157"/>
      <c r="G168" s="157"/>
      <c r="H168" s="157"/>
      <c r="I168" s="157"/>
      <c r="J168" s="157"/>
      <c r="K168" s="157"/>
      <c r="L168" s="157"/>
      <c r="M168" s="157"/>
      <c r="N168" s="157"/>
      <c r="O168" s="157"/>
      <c r="P168" s="157"/>
      <c r="Q168" s="157"/>
      <c r="R168" s="157"/>
      <c r="S168" s="157"/>
    </row>
    <row r="169" spans="2:19">
      <c r="B169" s="157"/>
      <c r="C169" s="157"/>
      <c r="D169" s="157"/>
      <c r="E169" s="157"/>
      <c r="F169" s="157"/>
      <c r="G169" s="157"/>
      <c r="H169" s="157"/>
      <c r="I169" s="157"/>
      <c r="J169" s="157"/>
      <c r="K169" s="157"/>
      <c r="L169" s="157"/>
      <c r="M169" s="157"/>
      <c r="N169" s="157"/>
      <c r="O169" s="157"/>
      <c r="P169" s="157"/>
      <c r="Q169" s="157"/>
      <c r="R169" s="157"/>
      <c r="S169" s="157"/>
    </row>
    <row r="170" spans="2:19">
      <c r="B170" s="157"/>
      <c r="C170" s="157"/>
      <c r="D170" s="157"/>
      <c r="E170" s="157"/>
      <c r="F170" s="157"/>
      <c r="G170" s="157"/>
      <c r="H170" s="157"/>
      <c r="I170" s="157"/>
      <c r="J170" s="157"/>
      <c r="K170" s="157"/>
      <c r="L170" s="157"/>
      <c r="M170" s="157"/>
      <c r="N170" s="157"/>
      <c r="O170" s="157"/>
      <c r="P170" s="157"/>
      <c r="Q170" s="157"/>
      <c r="R170" s="157"/>
      <c r="S170" s="157"/>
    </row>
    <row r="171" spans="2:19">
      <c r="B171" s="157"/>
      <c r="C171" s="157"/>
      <c r="D171" s="157"/>
      <c r="E171" s="157"/>
      <c r="F171" s="157"/>
      <c r="G171" s="157"/>
      <c r="H171" s="157"/>
      <c r="I171" s="157"/>
      <c r="J171" s="157"/>
      <c r="K171" s="157"/>
      <c r="L171" s="157"/>
      <c r="M171" s="157"/>
      <c r="N171" s="157"/>
      <c r="O171" s="157"/>
      <c r="P171" s="157"/>
      <c r="Q171" s="157"/>
      <c r="R171" s="157"/>
      <c r="S171" s="157"/>
    </row>
    <row r="172" spans="2:19">
      <c r="B172" s="157"/>
      <c r="C172" s="157"/>
      <c r="D172" s="157"/>
      <c r="E172" s="157"/>
      <c r="F172" s="157"/>
      <c r="G172" s="157"/>
      <c r="H172" s="157"/>
      <c r="I172" s="157"/>
      <c r="J172" s="157"/>
      <c r="K172" s="157"/>
      <c r="L172" s="157"/>
      <c r="M172" s="157"/>
      <c r="N172" s="157"/>
      <c r="O172" s="157"/>
      <c r="P172" s="157"/>
      <c r="Q172" s="157"/>
      <c r="R172" s="157"/>
      <c r="S172" s="157"/>
    </row>
    <row r="173" spans="2:19">
      <c r="B173" s="157"/>
      <c r="C173" s="157"/>
      <c r="D173" s="157"/>
      <c r="E173" s="157"/>
      <c r="F173" s="157"/>
      <c r="G173" s="157"/>
      <c r="H173" s="157"/>
      <c r="I173" s="157"/>
      <c r="J173" s="157"/>
      <c r="K173" s="157"/>
      <c r="L173" s="157"/>
      <c r="M173" s="157"/>
      <c r="N173" s="157"/>
      <c r="O173" s="157"/>
      <c r="P173" s="157"/>
      <c r="Q173" s="157"/>
      <c r="R173" s="157"/>
      <c r="S173" s="157"/>
    </row>
    <row r="174" spans="2:19">
      <c r="B174" s="157"/>
      <c r="C174" s="157"/>
      <c r="D174" s="157"/>
      <c r="E174" s="157"/>
      <c r="F174" s="157"/>
      <c r="G174" s="157"/>
      <c r="H174" s="157"/>
      <c r="I174" s="157"/>
      <c r="J174" s="157"/>
      <c r="K174" s="157"/>
      <c r="L174" s="157"/>
      <c r="M174" s="157"/>
      <c r="N174" s="157"/>
      <c r="O174" s="157"/>
      <c r="P174" s="157"/>
      <c r="Q174" s="157"/>
      <c r="R174" s="157"/>
      <c r="S174" s="157"/>
    </row>
    <row r="175" spans="2:19">
      <c r="B175" s="157"/>
      <c r="C175" s="157"/>
      <c r="D175" s="157"/>
      <c r="E175" s="157"/>
      <c r="F175" s="157"/>
      <c r="G175" s="157"/>
      <c r="H175" s="157"/>
      <c r="I175" s="157"/>
      <c r="J175" s="157"/>
      <c r="K175" s="157"/>
      <c r="L175" s="157"/>
      <c r="M175" s="157"/>
      <c r="N175" s="157"/>
      <c r="O175" s="157"/>
      <c r="P175" s="157"/>
      <c r="Q175" s="157"/>
      <c r="R175" s="157"/>
      <c r="S175" s="157"/>
    </row>
    <row r="176" spans="2:19">
      <c r="B176" s="157"/>
      <c r="C176" s="157"/>
      <c r="D176" s="157"/>
      <c r="E176" s="157"/>
      <c r="F176" s="157"/>
      <c r="G176" s="157"/>
      <c r="H176" s="157"/>
      <c r="I176" s="157"/>
      <c r="J176" s="157"/>
      <c r="K176" s="157"/>
      <c r="L176" s="157"/>
      <c r="M176" s="157"/>
      <c r="N176" s="157"/>
      <c r="O176" s="157"/>
      <c r="P176" s="157"/>
      <c r="Q176" s="157"/>
      <c r="R176" s="157"/>
      <c r="S176" s="157"/>
    </row>
    <row r="177" spans="2:19">
      <c r="B177" s="157"/>
      <c r="C177" s="157"/>
      <c r="D177" s="157"/>
      <c r="E177" s="157"/>
      <c r="F177" s="157"/>
      <c r="G177" s="157"/>
      <c r="H177" s="157"/>
      <c r="I177" s="157"/>
      <c r="J177" s="157"/>
      <c r="K177" s="157"/>
      <c r="L177" s="157"/>
      <c r="M177" s="157"/>
      <c r="N177" s="157"/>
      <c r="O177" s="157"/>
      <c r="P177" s="157"/>
      <c r="Q177" s="157"/>
      <c r="R177" s="157"/>
      <c r="S177" s="157"/>
    </row>
    <row r="178" spans="2:19">
      <c r="B178" s="157"/>
      <c r="C178" s="157"/>
      <c r="D178" s="157"/>
      <c r="E178" s="157"/>
      <c r="F178" s="157"/>
      <c r="G178" s="157"/>
      <c r="H178" s="157"/>
      <c r="I178" s="157"/>
      <c r="J178" s="157"/>
      <c r="K178" s="157"/>
      <c r="L178" s="157"/>
      <c r="M178" s="157"/>
      <c r="N178" s="157"/>
      <c r="O178" s="157"/>
      <c r="P178" s="157"/>
      <c r="Q178" s="157"/>
      <c r="R178" s="157"/>
      <c r="S178" s="157"/>
    </row>
    <row r="179" spans="2:19">
      <c r="B179" s="157"/>
      <c r="C179" s="157"/>
      <c r="D179" s="157"/>
      <c r="E179" s="157"/>
      <c r="F179" s="157"/>
      <c r="G179" s="157"/>
      <c r="H179" s="157"/>
      <c r="I179" s="157"/>
      <c r="J179" s="157"/>
      <c r="K179" s="157"/>
      <c r="L179" s="157"/>
      <c r="M179" s="157"/>
      <c r="N179" s="157"/>
      <c r="O179" s="157"/>
      <c r="P179" s="157"/>
      <c r="Q179" s="157"/>
      <c r="R179" s="157"/>
      <c r="S179" s="157"/>
    </row>
    <row r="180" spans="2:19">
      <c r="B180" s="157"/>
      <c r="C180" s="157"/>
      <c r="D180" s="157"/>
      <c r="E180" s="157"/>
      <c r="F180" s="157"/>
      <c r="G180" s="157"/>
      <c r="H180" s="157"/>
      <c r="I180" s="157"/>
      <c r="J180" s="157"/>
      <c r="K180" s="157"/>
      <c r="L180" s="157"/>
      <c r="M180" s="157"/>
      <c r="N180" s="157"/>
      <c r="O180" s="157"/>
      <c r="P180" s="157"/>
      <c r="Q180" s="157"/>
      <c r="R180" s="157"/>
      <c r="S180" s="157"/>
    </row>
    <row r="181" spans="2:19">
      <c r="B181" s="157"/>
      <c r="C181" s="157"/>
      <c r="D181" s="157"/>
      <c r="E181" s="157"/>
      <c r="F181" s="157"/>
      <c r="G181" s="157"/>
      <c r="H181" s="157"/>
      <c r="I181" s="157"/>
      <c r="J181" s="157"/>
      <c r="K181" s="157"/>
      <c r="L181" s="157"/>
      <c r="M181" s="157"/>
      <c r="N181" s="157"/>
      <c r="O181" s="157"/>
      <c r="P181" s="157"/>
      <c r="Q181" s="157"/>
      <c r="R181" s="157"/>
      <c r="S181" s="157"/>
    </row>
    <row r="182" spans="2:19">
      <c r="B182" s="157"/>
      <c r="C182" s="157"/>
      <c r="D182" s="157"/>
      <c r="E182" s="157"/>
      <c r="F182" s="157"/>
      <c r="G182" s="157"/>
      <c r="H182" s="157"/>
      <c r="I182" s="157"/>
      <c r="J182" s="157"/>
      <c r="K182" s="157"/>
      <c r="L182" s="157"/>
      <c r="M182" s="157"/>
      <c r="N182" s="157"/>
      <c r="O182" s="157"/>
      <c r="P182" s="157"/>
      <c r="Q182" s="157"/>
      <c r="R182" s="157"/>
      <c r="S182" s="157"/>
    </row>
    <row r="183" spans="2:19">
      <c r="B183" s="157"/>
      <c r="C183" s="157"/>
      <c r="D183" s="157"/>
      <c r="E183" s="157"/>
      <c r="F183" s="157"/>
      <c r="G183" s="157"/>
      <c r="H183" s="157"/>
      <c r="I183" s="157"/>
      <c r="J183" s="157"/>
      <c r="K183" s="157"/>
      <c r="L183" s="157"/>
      <c r="M183" s="157"/>
      <c r="N183" s="157"/>
      <c r="O183" s="157"/>
      <c r="P183" s="157"/>
      <c r="Q183" s="157"/>
      <c r="R183" s="157"/>
      <c r="S183" s="157"/>
    </row>
    <row r="184" spans="2:19">
      <c r="B184" s="157"/>
      <c r="C184" s="157"/>
      <c r="D184" s="157"/>
      <c r="E184" s="157"/>
      <c r="F184" s="157"/>
      <c r="G184" s="157"/>
      <c r="H184" s="157"/>
      <c r="I184" s="157"/>
      <c r="J184" s="157"/>
      <c r="K184" s="157"/>
      <c r="L184" s="157"/>
      <c r="M184" s="157"/>
      <c r="N184" s="157"/>
      <c r="O184" s="157"/>
      <c r="P184" s="157"/>
      <c r="Q184" s="157"/>
      <c r="R184" s="157"/>
      <c r="S184" s="157"/>
    </row>
    <row r="185" spans="2:19">
      <c r="B185" s="157"/>
      <c r="C185" s="157"/>
      <c r="D185" s="157"/>
      <c r="E185" s="157"/>
      <c r="F185" s="157"/>
      <c r="G185" s="157"/>
      <c r="H185" s="157"/>
      <c r="I185" s="157"/>
      <c r="J185" s="157"/>
      <c r="K185" s="157"/>
      <c r="L185" s="157"/>
      <c r="M185" s="157"/>
      <c r="N185" s="157"/>
      <c r="O185" s="157"/>
      <c r="P185" s="157"/>
      <c r="Q185" s="157"/>
      <c r="R185" s="157"/>
      <c r="S185" s="157"/>
    </row>
    <row r="186" spans="2:19">
      <c r="B186" s="157"/>
      <c r="C186" s="157"/>
      <c r="D186" s="157"/>
      <c r="E186" s="157"/>
      <c r="F186" s="157"/>
      <c r="G186" s="157"/>
      <c r="H186" s="157"/>
      <c r="I186" s="157"/>
      <c r="J186" s="157"/>
      <c r="K186" s="157"/>
      <c r="L186" s="157"/>
      <c r="M186" s="157"/>
      <c r="N186" s="157"/>
      <c r="O186" s="157"/>
      <c r="P186" s="157"/>
      <c r="Q186" s="157"/>
      <c r="R186" s="157"/>
      <c r="S186" s="157"/>
    </row>
    <row r="187" spans="2:19">
      <c r="B187" s="157"/>
      <c r="C187" s="157"/>
      <c r="D187" s="157"/>
      <c r="E187" s="157"/>
      <c r="F187" s="157"/>
      <c r="G187" s="157"/>
      <c r="H187" s="157"/>
      <c r="I187" s="157"/>
      <c r="J187" s="157"/>
      <c r="K187" s="157"/>
      <c r="L187" s="157"/>
      <c r="M187" s="157"/>
      <c r="N187" s="157"/>
      <c r="O187" s="157"/>
      <c r="P187" s="157"/>
      <c r="Q187" s="157"/>
      <c r="R187" s="157"/>
      <c r="S187" s="157"/>
    </row>
    <row r="188" spans="2:19">
      <c r="B188" s="157"/>
      <c r="C188" s="157"/>
      <c r="D188" s="157"/>
      <c r="E188" s="157"/>
      <c r="F188" s="157"/>
      <c r="G188" s="157"/>
      <c r="H188" s="157"/>
      <c r="I188" s="157"/>
      <c r="J188" s="157"/>
      <c r="K188" s="157"/>
      <c r="L188" s="157"/>
      <c r="M188" s="157"/>
      <c r="N188" s="157"/>
      <c r="O188" s="157"/>
      <c r="P188" s="157"/>
      <c r="Q188" s="157"/>
      <c r="R188" s="157"/>
      <c r="S188" s="157"/>
    </row>
    <row r="189" spans="2:19">
      <c r="B189" s="157"/>
      <c r="C189" s="157"/>
      <c r="D189" s="157"/>
      <c r="E189" s="157"/>
      <c r="F189" s="157"/>
      <c r="G189" s="157"/>
      <c r="H189" s="157"/>
      <c r="I189" s="157"/>
      <c r="J189" s="157"/>
      <c r="K189" s="157"/>
      <c r="L189" s="157"/>
      <c r="M189" s="157"/>
      <c r="N189" s="157"/>
      <c r="O189" s="157"/>
      <c r="P189" s="157"/>
      <c r="Q189" s="157"/>
      <c r="R189" s="157"/>
      <c r="S189" s="157"/>
    </row>
    <row r="190" spans="2:19">
      <c r="B190" s="157"/>
      <c r="C190" s="157"/>
      <c r="D190" s="157"/>
      <c r="E190" s="157"/>
      <c r="F190" s="157"/>
      <c r="G190" s="157"/>
      <c r="H190" s="157"/>
      <c r="I190" s="157"/>
      <c r="J190" s="157"/>
      <c r="K190" s="157"/>
      <c r="L190" s="157"/>
      <c r="M190" s="157"/>
      <c r="N190" s="157"/>
      <c r="O190" s="157"/>
      <c r="P190" s="157"/>
      <c r="Q190" s="157"/>
      <c r="R190" s="157"/>
      <c r="S190" s="157"/>
    </row>
    <row r="191" spans="2:19">
      <c r="B191" s="157"/>
      <c r="C191" s="157"/>
      <c r="D191" s="157"/>
      <c r="E191" s="157"/>
      <c r="F191" s="157"/>
      <c r="G191" s="157"/>
      <c r="H191" s="157"/>
      <c r="I191" s="157"/>
      <c r="J191" s="157"/>
      <c r="K191" s="157"/>
      <c r="L191" s="157"/>
      <c r="M191" s="157"/>
      <c r="N191" s="157"/>
      <c r="O191" s="157"/>
      <c r="P191" s="157"/>
      <c r="Q191" s="157"/>
      <c r="R191" s="157"/>
      <c r="S191" s="157"/>
    </row>
    <row r="192" spans="2:19">
      <c r="B192" s="157"/>
      <c r="C192" s="157"/>
      <c r="D192" s="157"/>
      <c r="E192" s="157"/>
      <c r="F192" s="157"/>
      <c r="G192" s="157"/>
      <c r="H192" s="157"/>
      <c r="I192" s="157"/>
      <c r="J192" s="157"/>
      <c r="K192" s="157"/>
      <c r="L192" s="157"/>
      <c r="M192" s="157"/>
      <c r="N192" s="157"/>
      <c r="O192" s="157"/>
      <c r="P192" s="157"/>
      <c r="Q192" s="157"/>
      <c r="R192" s="157"/>
      <c r="S192" s="157"/>
    </row>
    <row r="193" spans="2:19">
      <c r="B193" s="157"/>
      <c r="C193" s="157"/>
      <c r="D193" s="157"/>
      <c r="E193" s="157"/>
      <c r="F193" s="157"/>
      <c r="G193" s="157"/>
      <c r="H193" s="157"/>
      <c r="I193" s="157"/>
      <c r="J193" s="157"/>
      <c r="K193" s="157"/>
      <c r="L193" s="157"/>
      <c r="M193" s="157"/>
      <c r="N193" s="157"/>
      <c r="O193" s="157"/>
      <c r="P193" s="157"/>
      <c r="Q193" s="157"/>
      <c r="R193" s="157"/>
      <c r="S193" s="157"/>
    </row>
    <row r="194" spans="2:19">
      <c r="B194" s="157"/>
      <c r="C194" s="157"/>
      <c r="D194" s="157"/>
      <c r="E194" s="157"/>
      <c r="F194" s="157"/>
      <c r="G194" s="157"/>
      <c r="H194" s="157"/>
      <c r="I194" s="157"/>
      <c r="J194" s="157"/>
      <c r="K194" s="157"/>
      <c r="L194" s="157"/>
      <c r="M194" s="157"/>
      <c r="N194" s="157"/>
      <c r="O194" s="157"/>
      <c r="P194" s="157"/>
      <c r="Q194" s="157"/>
      <c r="R194" s="157"/>
      <c r="S194" s="157"/>
    </row>
    <row r="195" spans="2:19">
      <c r="B195" s="157"/>
      <c r="C195" s="157"/>
      <c r="D195" s="157"/>
      <c r="E195" s="157"/>
      <c r="F195" s="157"/>
      <c r="G195" s="157"/>
      <c r="H195" s="157"/>
      <c r="I195" s="157"/>
      <c r="J195" s="157"/>
      <c r="K195" s="157"/>
      <c r="L195" s="157"/>
      <c r="M195" s="157"/>
      <c r="N195" s="157"/>
      <c r="O195" s="157"/>
      <c r="P195" s="157"/>
      <c r="Q195" s="157"/>
      <c r="R195" s="157"/>
      <c r="S195" s="157"/>
    </row>
    <row r="196" spans="2:19">
      <c r="B196" s="157"/>
      <c r="C196" s="157"/>
      <c r="D196" s="157"/>
      <c r="E196" s="157"/>
      <c r="F196" s="157"/>
      <c r="G196" s="157"/>
      <c r="H196" s="157"/>
      <c r="I196" s="157"/>
      <c r="J196" s="157"/>
      <c r="K196" s="157"/>
      <c r="L196" s="157"/>
      <c r="M196" s="157"/>
      <c r="N196" s="157"/>
      <c r="O196" s="157"/>
      <c r="P196" s="157"/>
      <c r="Q196" s="157"/>
      <c r="R196" s="157"/>
      <c r="S196" s="157"/>
    </row>
    <row r="197" spans="2:19">
      <c r="B197" s="157"/>
      <c r="C197" s="157"/>
      <c r="D197" s="157"/>
      <c r="E197" s="157"/>
      <c r="F197" s="157"/>
      <c r="G197" s="157"/>
      <c r="H197" s="157"/>
      <c r="I197" s="157"/>
      <c r="J197" s="157"/>
      <c r="K197" s="157"/>
      <c r="L197" s="157"/>
      <c r="M197" s="157"/>
      <c r="N197" s="157"/>
      <c r="O197" s="157"/>
      <c r="P197" s="157"/>
      <c r="Q197" s="157"/>
      <c r="R197" s="157"/>
      <c r="S197" s="157"/>
    </row>
    <row r="198" spans="2:19">
      <c r="B198" s="157"/>
      <c r="C198" s="157"/>
      <c r="D198" s="157"/>
      <c r="E198" s="157"/>
      <c r="F198" s="157"/>
      <c r="G198" s="157"/>
      <c r="H198" s="157"/>
      <c r="I198" s="157"/>
      <c r="J198" s="157"/>
      <c r="K198" s="157"/>
      <c r="L198" s="157"/>
      <c r="M198" s="157"/>
      <c r="N198" s="157"/>
      <c r="O198" s="157"/>
      <c r="P198" s="157"/>
      <c r="Q198" s="157"/>
      <c r="R198" s="157"/>
      <c r="S198" s="157"/>
    </row>
    <row r="199" spans="2:19">
      <c r="B199" s="157"/>
      <c r="C199" s="157"/>
      <c r="D199" s="157"/>
      <c r="E199" s="157"/>
      <c r="F199" s="157"/>
      <c r="G199" s="157"/>
      <c r="H199" s="157"/>
      <c r="I199" s="157"/>
      <c r="J199" s="157"/>
      <c r="K199" s="157"/>
      <c r="L199" s="157"/>
      <c r="M199" s="157"/>
      <c r="N199" s="157"/>
      <c r="O199" s="157"/>
      <c r="P199" s="157"/>
      <c r="Q199" s="157"/>
      <c r="R199" s="157"/>
      <c r="S199" s="157"/>
    </row>
    <row r="200" spans="2:19">
      <c r="B200" s="157"/>
      <c r="C200" s="157"/>
      <c r="D200" s="157"/>
      <c r="E200" s="157"/>
      <c r="F200" s="157"/>
      <c r="G200" s="157"/>
      <c r="H200" s="157"/>
      <c r="I200" s="157"/>
      <c r="J200" s="157"/>
      <c r="K200" s="157"/>
      <c r="L200" s="157"/>
      <c r="M200" s="157"/>
      <c r="N200" s="157"/>
      <c r="O200" s="157"/>
      <c r="P200" s="157"/>
      <c r="Q200" s="157"/>
      <c r="R200" s="157"/>
      <c r="S200" s="157"/>
    </row>
    <row r="201" spans="2:19">
      <c r="B201" s="157"/>
      <c r="C201" s="157"/>
      <c r="D201" s="157"/>
      <c r="E201" s="157"/>
      <c r="F201" s="157"/>
      <c r="G201" s="157"/>
      <c r="H201" s="157"/>
      <c r="I201" s="157"/>
      <c r="J201" s="157"/>
      <c r="K201" s="157"/>
      <c r="L201" s="157"/>
      <c r="M201" s="157"/>
      <c r="N201" s="157"/>
      <c r="O201" s="157"/>
      <c r="P201" s="157"/>
      <c r="Q201" s="157"/>
      <c r="R201" s="157"/>
      <c r="S201" s="157"/>
    </row>
    <row r="202" spans="2:19">
      <c r="B202" s="157"/>
      <c r="C202" s="157"/>
      <c r="D202" s="157"/>
      <c r="E202" s="157"/>
      <c r="F202" s="157"/>
      <c r="G202" s="157"/>
      <c r="H202" s="157"/>
      <c r="I202" s="157"/>
      <c r="J202" s="157"/>
      <c r="K202" s="157"/>
      <c r="L202" s="157"/>
      <c r="M202" s="157"/>
      <c r="N202" s="157"/>
      <c r="O202" s="157"/>
      <c r="P202" s="157"/>
      <c r="Q202" s="157"/>
      <c r="R202" s="157"/>
      <c r="S202" s="157"/>
    </row>
    <row r="203" spans="2:19">
      <c r="B203" s="157"/>
      <c r="C203" s="157"/>
      <c r="D203" s="157"/>
      <c r="E203" s="157"/>
      <c r="F203" s="157"/>
      <c r="G203" s="157"/>
      <c r="H203" s="157"/>
      <c r="I203" s="157"/>
      <c r="J203" s="157"/>
      <c r="K203" s="157"/>
      <c r="L203" s="157"/>
      <c r="M203" s="157"/>
      <c r="N203" s="157"/>
      <c r="O203" s="157"/>
      <c r="P203" s="157"/>
      <c r="Q203" s="157"/>
      <c r="R203" s="157"/>
      <c r="S203" s="157"/>
    </row>
    <row r="204" spans="2:19">
      <c r="B204" s="157"/>
      <c r="C204" s="157"/>
      <c r="D204" s="157"/>
      <c r="E204" s="157"/>
      <c r="F204" s="157"/>
      <c r="G204" s="157"/>
      <c r="H204" s="157"/>
      <c r="I204" s="157"/>
      <c r="J204" s="157"/>
      <c r="K204" s="157"/>
      <c r="L204" s="157"/>
      <c r="M204" s="157"/>
      <c r="N204" s="157"/>
      <c r="O204" s="157"/>
      <c r="P204" s="157"/>
      <c r="Q204" s="157"/>
      <c r="R204" s="157"/>
      <c r="S204" s="157"/>
    </row>
    <row r="205" spans="2:19">
      <c r="B205" s="157"/>
      <c r="C205" s="157"/>
      <c r="D205" s="157"/>
      <c r="E205" s="157"/>
      <c r="F205" s="157"/>
      <c r="G205" s="157"/>
      <c r="H205" s="157"/>
      <c r="I205" s="157"/>
      <c r="J205" s="157"/>
      <c r="K205" s="157"/>
      <c r="L205" s="157"/>
      <c r="M205" s="157"/>
      <c r="N205" s="157"/>
      <c r="O205" s="157"/>
      <c r="P205" s="157"/>
      <c r="Q205" s="157"/>
      <c r="R205" s="157"/>
      <c r="S205" s="157"/>
    </row>
    <row r="206" spans="2:19">
      <c r="B206" s="157"/>
      <c r="C206" s="157"/>
      <c r="D206" s="157"/>
      <c r="E206" s="157"/>
      <c r="F206" s="157"/>
      <c r="G206" s="157"/>
      <c r="H206" s="157"/>
      <c r="I206" s="157"/>
      <c r="J206" s="157"/>
      <c r="K206" s="157"/>
      <c r="L206" s="157"/>
      <c r="M206" s="157"/>
      <c r="N206" s="157"/>
      <c r="O206" s="157"/>
      <c r="P206" s="157"/>
      <c r="Q206" s="157"/>
      <c r="R206" s="157"/>
      <c r="S206" s="157"/>
    </row>
    <row r="207" spans="2:19">
      <c r="B207" s="157"/>
      <c r="C207" s="157"/>
      <c r="D207" s="157"/>
      <c r="E207" s="157"/>
      <c r="F207" s="157"/>
      <c r="G207" s="157"/>
      <c r="H207" s="157"/>
      <c r="I207" s="157"/>
      <c r="J207" s="157"/>
      <c r="K207" s="157"/>
      <c r="L207" s="157"/>
      <c r="M207" s="157"/>
      <c r="N207" s="157"/>
      <c r="O207" s="157"/>
      <c r="P207" s="157"/>
      <c r="Q207" s="157"/>
      <c r="R207" s="157"/>
      <c r="S207" s="157"/>
    </row>
    <row r="208" spans="2:19">
      <c r="B208" s="157"/>
      <c r="C208" s="157"/>
      <c r="D208" s="157"/>
      <c r="E208" s="157"/>
      <c r="F208" s="157"/>
      <c r="G208" s="157"/>
      <c r="H208" s="157"/>
      <c r="I208" s="157"/>
      <c r="J208" s="157"/>
      <c r="K208" s="157"/>
      <c r="L208" s="157"/>
      <c r="M208" s="157"/>
      <c r="N208" s="157"/>
      <c r="O208" s="157"/>
      <c r="P208" s="157"/>
      <c r="Q208" s="157"/>
      <c r="R208" s="157"/>
      <c r="S208" s="157"/>
    </row>
    <row r="209" spans="2:19">
      <c r="B209" s="157"/>
      <c r="C209" s="157"/>
      <c r="D209" s="157"/>
      <c r="E209" s="157"/>
      <c r="F209" s="157"/>
      <c r="G209" s="157"/>
      <c r="H209" s="157"/>
      <c r="I209" s="157"/>
      <c r="J209" s="157"/>
      <c r="K209" s="157"/>
      <c r="L209" s="157"/>
      <c r="M209" s="157"/>
      <c r="N209" s="157"/>
      <c r="O209" s="157"/>
      <c r="P209" s="157"/>
      <c r="Q209" s="157"/>
      <c r="R209" s="157"/>
      <c r="S209" s="157"/>
    </row>
    <row r="210" spans="2:19">
      <c r="B210" s="157"/>
      <c r="C210" s="157"/>
      <c r="D210" s="157"/>
      <c r="E210" s="157"/>
      <c r="F210" s="157"/>
      <c r="G210" s="157"/>
      <c r="H210" s="157"/>
      <c r="I210" s="157"/>
      <c r="J210" s="157"/>
      <c r="K210" s="157"/>
      <c r="L210" s="157"/>
      <c r="M210" s="157"/>
      <c r="N210" s="157"/>
      <c r="O210" s="157"/>
      <c r="P210" s="157"/>
      <c r="Q210" s="157"/>
      <c r="R210" s="157"/>
      <c r="S210" s="157"/>
    </row>
    <row r="211" spans="2:19">
      <c r="B211" s="157"/>
      <c r="C211" s="157"/>
      <c r="D211" s="157"/>
      <c r="E211" s="157"/>
      <c r="F211" s="157"/>
      <c r="G211" s="157"/>
      <c r="H211" s="157"/>
      <c r="I211" s="157"/>
      <c r="J211" s="157"/>
      <c r="K211" s="157"/>
      <c r="L211" s="157"/>
      <c r="M211" s="157"/>
      <c r="N211" s="157"/>
      <c r="O211" s="157"/>
      <c r="P211" s="157"/>
      <c r="Q211" s="157"/>
      <c r="R211" s="157"/>
      <c r="S211" s="157"/>
    </row>
    <row r="212" spans="2:19">
      <c r="B212" s="157"/>
      <c r="C212" s="157"/>
      <c r="D212" s="157"/>
      <c r="E212" s="157"/>
      <c r="F212" s="157"/>
      <c r="G212" s="157"/>
      <c r="H212" s="157"/>
      <c r="I212" s="157"/>
      <c r="J212" s="157"/>
      <c r="K212" s="157"/>
      <c r="L212" s="157"/>
      <c r="M212" s="157"/>
      <c r="N212" s="157"/>
      <c r="O212" s="157"/>
      <c r="P212" s="157"/>
      <c r="Q212" s="157"/>
      <c r="R212" s="157"/>
      <c r="S212" s="157"/>
    </row>
    <row r="213" spans="2:19">
      <c r="B213" s="157"/>
      <c r="C213" s="157"/>
      <c r="D213" s="157"/>
      <c r="E213" s="157"/>
      <c r="F213" s="157"/>
      <c r="G213" s="157"/>
      <c r="H213" s="157"/>
      <c r="I213" s="157"/>
      <c r="J213" s="157"/>
      <c r="K213" s="157"/>
      <c r="L213" s="157"/>
      <c r="M213" s="157"/>
      <c r="N213" s="157"/>
      <c r="O213" s="157"/>
      <c r="P213" s="157"/>
      <c r="Q213" s="157"/>
      <c r="R213" s="157"/>
      <c r="S213" s="157"/>
    </row>
    <row r="214" spans="2:19">
      <c r="B214" s="157"/>
      <c r="C214" s="157"/>
      <c r="D214" s="157"/>
      <c r="E214" s="157"/>
      <c r="F214" s="157"/>
      <c r="G214" s="157"/>
      <c r="H214" s="157"/>
      <c r="I214" s="157"/>
      <c r="J214" s="157"/>
      <c r="K214" s="157"/>
      <c r="L214" s="157"/>
      <c r="M214" s="157"/>
      <c r="N214" s="157"/>
      <c r="O214" s="157"/>
      <c r="P214" s="157"/>
      <c r="Q214" s="157"/>
      <c r="R214" s="157"/>
      <c r="S214" s="157"/>
    </row>
    <row r="215" spans="2:19">
      <c r="B215" s="157"/>
      <c r="C215" s="157"/>
      <c r="D215" s="157"/>
      <c r="E215" s="157"/>
      <c r="F215" s="157"/>
      <c r="G215" s="157"/>
      <c r="H215" s="157"/>
      <c r="I215" s="157"/>
      <c r="J215" s="157"/>
      <c r="K215" s="157"/>
      <c r="L215" s="157"/>
      <c r="M215" s="157"/>
      <c r="N215" s="157"/>
      <c r="O215" s="157"/>
      <c r="P215" s="157"/>
      <c r="Q215" s="157"/>
      <c r="R215" s="157"/>
      <c r="S215" s="157"/>
    </row>
    <row r="216" spans="2:19">
      <c r="B216" s="157"/>
      <c r="C216" s="157"/>
      <c r="D216" s="157"/>
      <c r="E216" s="157"/>
      <c r="F216" s="157"/>
      <c r="G216" s="157"/>
      <c r="H216" s="157"/>
      <c r="I216" s="157"/>
      <c r="J216" s="157"/>
      <c r="K216" s="157"/>
      <c r="L216" s="157"/>
      <c r="M216" s="157"/>
      <c r="N216" s="157"/>
      <c r="O216" s="157"/>
      <c r="P216" s="157"/>
      <c r="Q216" s="157"/>
      <c r="R216" s="157"/>
      <c r="S216" s="157"/>
    </row>
    <row r="217" spans="2:19">
      <c r="B217" s="157"/>
      <c r="C217" s="157"/>
      <c r="D217" s="157"/>
      <c r="E217" s="157"/>
      <c r="F217" s="157"/>
      <c r="G217" s="157"/>
      <c r="H217" s="157"/>
      <c r="I217" s="157"/>
      <c r="J217" s="157"/>
      <c r="K217" s="157"/>
      <c r="L217" s="157"/>
      <c r="M217" s="157"/>
      <c r="N217" s="157"/>
      <c r="O217" s="157"/>
      <c r="P217" s="157"/>
      <c r="Q217" s="157"/>
      <c r="R217" s="157"/>
      <c r="S217" s="157"/>
    </row>
    <row r="218" spans="2:19">
      <c r="B218" s="157"/>
      <c r="C218" s="157"/>
      <c r="D218" s="157"/>
      <c r="E218" s="157"/>
      <c r="F218" s="157"/>
      <c r="G218" s="157"/>
      <c r="H218" s="157"/>
      <c r="I218" s="157"/>
      <c r="J218" s="157"/>
      <c r="K218" s="157"/>
      <c r="L218" s="157"/>
      <c r="M218" s="157"/>
      <c r="N218" s="157"/>
      <c r="O218" s="157"/>
      <c r="P218" s="157"/>
      <c r="Q218" s="157"/>
      <c r="R218" s="157"/>
      <c r="S218" s="157"/>
    </row>
    <row r="219" spans="2:19">
      <c r="B219" s="157"/>
      <c r="C219" s="157"/>
      <c r="D219" s="157"/>
      <c r="E219" s="157"/>
      <c r="F219" s="157"/>
      <c r="G219" s="157"/>
      <c r="H219" s="157"/>
      <c r="I219" s="157"/>
      <c r="J219" s="157"/>
      <c r="K219" s="157"/>
      <c r="L219" s="157"/>
      <c r="M219" s="157"/>
      <c r="N219" s="157"/>
      <c r="O219" s="157"/>
      <c r="P219" s="157"/>
      <c r="Q219" s="157"/>
      <c r="R219" s="157"/>
      <c r="S219" s="157"/>
    </row>
    <row r="220" spans="2:19">
      <c r="B220" s="157"/>
      <c r="C220" s="157"/>
      <c r="D220" s="157"/>
      <c r="E220" s="157"/>
      <c r="F220" s="157"/>
      <c r="G220" s="157"/>
      <c r="H220" s="157"/>
      <c r="I220" s="157"/>
      <c r="J220" s="157"/>
      <c r="K220" s="157"/>
      <c r="L220" s="157"/>
      <c r="M220" s="157"/>
      <c r="N220" s="157"/>
      <c r="O220" s="157"/>
      <c r="P220" s="157"/>
      <c r="Q220" s="157"/>
      <c r="R220" s="157"/>
      <c r="S220" s="157"/>
    </row>
    <row r="221" spans="2:19">
      <c r="B221" s="157"/>
      <c r="C221" s="157"/>
      <c r="D221" s="157"/>
      <c r="E221" s="157"/>
      <c r="F221" s="157"/>
      <c r="G221" s="157"/>
      <c r="H221" s="157"/>
      <c r="I221" s="157"/>
      <c r="J221" s="157"/>
      <c r="K221" s="157"/>
      <c r="L221" s="157"/>
      <c r="M221" s="157"/>
      <c r="N221" s="157"/>
      <c r="O221" s="157"/>
      <c r="P221" s="157"/>
      <c r="Q221" s="157"/>
      <c r="R221" s="157"/>
      <c r="S221" s="157"/>
    </row>
    <row r="222" spans="2:19">
      <c r="B222" s="157"/>
      <c r="C222" s="157"/>
      <c r="D222" s="157"/>
      <c r="E222" s="157"/>
      <c r="F222" s="157"/>
      <c r="G222" s="157"/>
      <c r="H222" s="157"/>
      <c r="I222" s="157"/>
      <c r="J222" s="157"/>
      <c r="K222" s="157"/>
      <c r="L222" s="157"/>
      <c r="M222" s="157"/>
      <c r="N222" s="157"/>
      <c r="O222" s="157"/>
      <c r="P222" s="157"/>
      <c r="Q222" s="157"/>
      <c r="R222" s="157"/>
      <c r="S222" s="157"/>
    </row>
    <row r="223" spans="2:19">
      <c r="B223" s="157"/>
      <c r="C223" s="157"/>
      <c r="D223" s="157"/>
      <c r="E223" s="157"/>
      <c r="F223" s="157"/>
      <c r="G223" s="157"/>
      <c r="H223" s="157"/>
      <c r="I223" s="157"/>
      <c r="J223" s="157"/>
      <c r="K223" s="157"/>
      <c r="L223" s="157"/>
      <c r="M223" s="157"/>
      <c r="N223" s="157"/>
      <c r="O223" s="157"/>
      <c r="P223" s="157"/>
      <c r="Q223" s="157"/>
      <c r="R223" s="157"/>
      <c r="S223" s="157"/>
    </row>
    <row r="224" spans="2:19">
      <c r="B224" s="157"/>
      <c r="C224" s="157"/>
      <c r="D224" s="157"/>
      <c r="E224" s="157"/>
      <c r="F224" s="157"/>
      <c r="G224" s="157"/>
      <c r="H224" s="157"/>
      <c r="I224" s="157"/>
      <c r="J224" s="157"/>
      <c r="K224" s="157"/>
      <c r="L224" s="157"/>
      <c r="M224" s="157"/>
      <c r="N224" s="157"/>
      <c r="O224" s="157"/>
      <c r="P224" s="157"/>
      <c r="Q224" s="157"/>
      <c r="R224" s="157"/>
      <c r="S224" s="157"/>
    </row>
    <row r="225" spans="2:19">
      <c r="B225" s="157"/>
      <c r="C225" s="157"/>
      <c r="D225" s="157"/>
      <c r="E225" s="157"/>
      <c r="F225" s="157"/>
      <c r="G225" s="157"/>
      <c r="H225" s="157"/>
      <c r="I225" s="157"/>
      <c r="J225" s="157"/>
      <c r="K225" s="157"/>
      <c r="L225" s="157"/>
      <c r="M225" s="157"/>
      <c r="N225" s="157"/>
      <c r="O225" s="157"/>
      <c r="P225" s="157"/>
      <c r="Q225" s="157"/>
      <c r="R225" s="157"/>
      <c r="S225" s="157"/>
    </row>
    <row r="226" spans="2:19">
      <c r="B226" s="157"/>
      <c r="C226" s="157"/>
      <c r="D226" s="157"/>
      <c r="E226" s="157"/>
      <c r="F226" s="157"/>
      <c r="G226" s="157"/>
      <c r="H226" s="157"/>
      <c r="I226" s="157"/>
      <c r="J226" s="157"/>
      <c r="K226" s="157"/>
      <c r="L226" s="157"/>
      <c r="M226" s="157"/>
      <c r="N226" s="157"/>
      <c r="O226" s="157"/>
      <c r="P226" s="157"/>
      <c r="Q226" s="157"/>
      <c r="R226" s="157"/>
      <c r="S226" s="157"/>
    </row>
    <row r="227" spans="2:19">
      <c r="B227" s="157"/>
      <c r="C227" s="157"/>
      <c r="D227" s="157"/>
      <c r="E227" s="157"/>
      <c r="F227" s="157"/>
      <c r="G227" s="157"/>
      <c r="H227" s="157"/>
      <c r="I227" s="157"/>
      <c r="J227" s="157"/>
      <c r="K227" s="157"/>
      <c r="L227" s="157"/>
      <c r="M227" s="157"/>
      <c r="N227" s="157"/>
      <c r="O227" s="157"/>
      <c r="P227" s="157"/>
      <c r="Q227" s="157"/>
      <c r="R227" s="157"/>
      <c r="S227" s="157"/>
    </row>
    <row r="228" spans="2:19">
      <c r="B228" s="157"/>
      <c r="C228" s="157"/>
      <c r="D228" s="157"/>
      <c r="E228" s="157"/>
      <c r="F228" s="157"/>
      <c r="G228" s="157"/>
      <c r="H228" s="157"/>
      <c r="I228" s="157"/>
      <c r="J228" s="157"/>
      <c r="K228" s="157"/>
      <c r="L228" s="157"/>
      <c r="M228" s="157"/>
      <c r="N228" s="157"/>
      <c r="O228" s="157"/>
      <c r="P228" s="157"/>
      <c r="Q228" s="157"/>
      <c r="R228" s="157"/>
      <c r="S228" s="157"/>
    </row>
    <row r="229" spans="2:19">
      <c r="B229" s="157"/>
      <c r="C229" s="157"/>
      <c r="D229" s="157"/>
      <c r="E229" s="157"/>
      <c r="F229" s="157"/>
      <c r="G229" s="157"/>
      <c r="H229" s="157"/>
      <c r="I229" s="157"/>
      <c r="J229" s="157"/>
      <c r="K229" s="157"/>
      <c r="L229" s="157"/>
      <c r="M229" s="157"/>
      <c r="N229" s="157"/>
      <c r="O229" s="157"/>
      <c r="P229" s="157"/>
      <c r="Q229" s="157"/>
      <c r="R229" s="157"/>
      <c r="S229" s="157"/>
    </row>
    <row r="230" spans="2:19">
      <c r="B230" s="157"/>
      <c r="C230" s="157"/>
      <c r="D230" s="157"/>
      <c r="E230" s="157"/>
      <c r="F230" s="157"/>
      <c r="G230" s="157"/>
      <c r="H230" s="157"/>
      <c r="I230" s="157"/>
      <c r="J230" s="157"/>
      <c r="K230" s="157"/>
      <c r="L230" s="157"/>
      <c r="M230" s="157"/>
      <c r="N230" s="157"/>
      <c r="O230" s="157"/>
      <c r="P230" s="157"/>
      <c r="Q230" s="157"/>
      <c r="R230" s="157"/>
      <c r="S230" s="157"/>
    </row>
    <row r="231" spans="2:19">
      <c r="B231" s="157"/>
      <c r="C231" s="157"/>
      <c r="D231" s="157"/>
      <c r="E231" s="157"/>
      <c r="F231" s="157"/>
      <c r="G231" s="157"/>
      <c r="H231" s="157"/>
      <c r="I231" s="157"/>
      <c r="J231" s="157"/>
      <c r="K231" s="157"/>
      <c r="L231" s="157"/>
      <c r="M231" s="157"/>
      <c r="N231" s="157"/>
      <c r="O231" s="157"/>
      <c r="P231" s="157"/>
      <c r="Q231" s="157"/>
      <c r="R231" s="157"/>
      <c r="S231" s="157"/>
    </row>
    <row r="232" spans="2:19">
      <c r="B232" s="157"/>
      <c r="C232" s="157"/>
      <c r="D232" s="157"/>
      <c r="E232" s="157"/>
      <c r="F232" s="157"/>
      <c r="G232" s="157"/>
      <c r="H232" s="157"/>
      <c r="I232" s="157"/>
      <c r="J232" s="157"/>
      <c r="K232" s="157"/>
      <c r="L232" s="157"/>
      <c r="M232" s="157"/>
      <c r="N232" s="157"/>
      <c r="O232" s="157"/>
      <c r="P232" s="157"/>
      <c r="Q232" s="157"/>
      <c r="R232" s="157"/>
      <c r="S232" s="157"/>
    </row>
    <row r="233" spans="2:19">
      <c r="B233" s="157"/>
      <c r="C233" s="157"/>
      <c r="D233" s="157"/>
      <c r="E233" s="157"/>
      <c r="F233" s="157"/>
      <c r="G233" s="157"/>
      <c r="H233" s="157"/>
      <c r="I233" s="157"/>
      <c r="J233" s="157"/>
      <c r="K233" s="157"/>
      <c r="L233" s="157"/>
      <c r="M233" s="157"/>
      <c r="N233" s="157"/>
      <c r="O233" s="157"/>
      <c r="P233" s="157"/>
      <c r="Q233" s="157"/>
      <c r="R233" s="157"/>
      <c r="S233" s="157"/>
    </row>
    <row r="234" spans="2:19">
      <c r="B234" s="157"/>
      <c r="C234" s="157"/>
      <c r="D234" s="157"/>
      <c r="E234" s="157"/>
      <c r="F234" s="157"/>
      <c r="G234" s="157"/>
      <c r="H234" s="157"/>
      <c r="I234" s="157"/>
      <c r="J234" s="157"/>
      <c r="K234" s="157"/>
      <c r="L234" s="157"/>
      <c r="M234" s="157"/>
      <c r="N234" s="157"/>
      <c r="O234" s="157"/>
      <c r="P234" s="157"/>
      <c r="Q234" s="157"/>
      <c r="R234" s="157"/>
      <c r="S234" s="157"/>
    </row>
    <row r="235" spans="2:19">
      <c r="B235" s="157"/>
      <c r="C235" s="157"/>
      <c r="D235" s="157"/>
      <c r="E235" s="157"/>
      <c r="F235" s="157"/>
      <c r="G235" s="157"/>
      <c r="H235" s="157"/>
      <c r="I235" s="157"/>
      <c r="J235" s="157"/>
      <c r="K235" s="157"/>
      <c r="L235" s="157"/>
      <c r="M235" s="157"/>
      <c r="N235" s="157"/>
      <c r="O235" s="157"/>
      <c r="P235" s="157"/>
      <c r="Q235" s="157"/>
      <c r="R235" s="157"/>
      <c r="S235" s="157"/>
    </row>
    <row r="236" spans="2:19">
      <c r="B236" s="157"/>
      <c r="C236" s="157"/>
      <c r="D236" s="157"/>
      <c r="E236" s="157"/>
      <c r="F236" s="157"/>
      <c r="G236" s="157"/>
      <c r="H236" s="157"/>
      <c r="I236" s="157"/>
      <c r="J236" s="157"/>
      <c r="K236" s="157"/>
      <c r="L236" s="157"/>
      <c r="M236" s="157"/>
      <c r="N236" s="157"/>
      <c r="O236" s="157"/>
      <c r="P236" s="157"/>
      <c r="Q236" s="157"/>
      <c r="R236" s="157"/>
      <c r="S236" s="157"/>
    </row>
    <row r="237" spans="2:19">
      <c r="B237" s="157"/>
      <c r="C237" s="157"/>
      <c r="D237" s="157"/>
      <c r="E237" s="157"/>
      <c r="F237" s="157"/>
      <c r="G237" s="157"/>
      <c r="H237" s="157"/>
      <c r="I237" s="157"/>
      <c r="J237" s="157"/>
      <c r="K237" s="157"/>
      <c r="L237" s="157"/>
      <c r="M237" s="157"/>
      <c r="N237" s="157"/>
      <c r="O237" s="157"/>
      <c r="P237" s="157"/>
      <c r="Q237" s="157"/>
      <c r="R237" s="157"/>
      <c r="S237" s="157"/>
    </row>
    <row r="238" spans="2:19">
      <c r="B238" s="157"/>
      <c r="C238" s="157"/>
      <c r="D238" s="157"/>
      <c r="E238" s="157"/>
      <c r="F238" s="157"/>
      <c r="G238" s="157"/>
      <c r="H238" s="157"/>
      <c r="I238" s="157"/>
      <c r="J238" s="157"/>
      <c r="K238" s="157"/>
      <c r="L238" s="157"/>
      <c r="M238" s="157"/>
      <c r="N238" s="157"/>
      <c r="O238" s="157"/>
      <c r="P238" s="157"/>
      <c r="Q238" s="157"/>
      <c r="R238" s="157"/>
      <c r="S238" s="157"/>
    </row>
    <row r="239" spans="2:19">
      <c r="B239" s="157"/>
      <c r="C239" s="157"/>
      <c r="D239" s="157"/>
      <c r="E239" s="157"/>
      <c r="F239" s="157"/>
      <c r="G239" s="157"/>
      <c r="H239" s="157"/>
      <c r="I239" s="157"/>
      <c r="J239" s="157"/>
      <c r="K239" s="157"/>
      <c r="L239" s="157"/>
      <c r="M239" s="157"/>
      <c r="N239" s="157"/>
      <c r="O239" s="157"/>
      <c r="P239" s="157"/>
      <c r="Q239" s="157"/>
      <c r="R239" s="157"/>
      <c r="S239" s="157"/>
    </row>
    <row r="240" spans="2:19">
      <c r="B240" s="157"/>
      <c r="C240" s="157"/>
      <c r="D240" s="157"/>
      <c r="E240" s="157"/>
      <c r="F240" s="157"/>
      <c r="G240" s="157"/>
      <c r="H240" s="157"/>
      <c r="I240" s="157"/>
      <c r="J240" s="157"/>
      <c r="K240" s="157"/>
      <c r="L240" s="157"/>
      <c r="M240" s="157"/>
      <c r="N240" s="157"/>
      <c r="O240" s="157"/>
      <c r="P240" s="157"/>
      <c r="Q240" s="157"/>
      <c r="R240" s="157"/>
      <c r="S240" s="157"/>
    </row>
    <row r="241" spans="2:19">
      <c r="B241" s="157"/>
      <c r="C241" s="157"/>
      <c r="D241" s="157"/>
      <c r="E241" s="157"/>
      <c r="F241" s="157"/>
      <c r="G241" s="157"/>
      <c r="H241" s="157"/>
      <c r="I241" s="157"/>
      <c r="J241" s="157"/>
      <c r="K241" s="157"/>
      <c r="L241" s="157"/>
      <c r="M241" s="157"/>
      <c r="N241" s="157"/>
      <c r="O241" s="157"/>
      <c r="P241" s="157"/>
      <c r="Q241" s="157"/>
      <c r="R241" s="157"/>
      <c r="S241" s="157"/>
    </row>
    <row r="242" spans="2:19">
      <c r="B242" s="157"/>
      <c r="C242" s="157"/>
      <c r="D242" s="157"/>
      <c r="E242" s="157"/>
      <c r="F242" s="157"/>
      <c r="G242" s="157"/>
      <c r="H242" s="157"/>
      <c r="I242" s="157"/>
      <c r="J242" s="157"/>
      <c r="K242" s="157"/>
      <c r="L242" s="157"/>
      <c r="M242" s="157"/>
      <c r="N242" s="157"/>
      <c r="O242" s="157"/>
      <c r="P242" s="157"/>
      <c r="Q242" s="157"/>
      <c r="R242" s="157"/>
      <c r="S242" s="157"/>
    </row>
    <row r="243" spans="2:19">
      <c r="B243" s="157"/>
      <c r="C243" s="157"/>
      <c r="D243" s="157"/>
      <c r="E243" s="157"/>
      <c r="F243" s="157"/>
      <c r="G243" s="157"/>
      <c r="H243" s="157"/>
      <c r="I243" s="157"/>
      <c r="J243" s="157"/>
      <c r="K243" s="157"/>
      <c r="L243" s="157"/>
      <c r="M243" s="157"/>
      <c r="N243" s="157"/>
      <c r="O243" s="157"/>
      <c r="P243" s="157"/>
      <c r="Q243" s="157"/>
      <c r="R243" s="157"/>
      <c r="S243" s="157"/>
    </row>
    <row r="244" spans="2:19">
      <c r="B244" s="157"/>
      <c r="C244" s="157"/>
      <c r="D244" s="157"/>
      <c r="E244" s="157"/>
      <c r="F244" s="157"/>
      <c r="G244" s="157"/>
      <c r="H244" s="157"/>
      <c r="I244" s="157"/>
      <c r="J244" s="157"/>
      <c r="K244" s="157"/>
      <c r="L244" s="157"/>
      <c r="M244" s="157"/>
      <c r="N244" s="157"/>
      <c r="O244" s="157"/>
      <c r="P244" s="157"/>
      <c r="Q244" s="157"/>
      <c r="R244" s="157"/>
      <c r="S244" s="157"/>
    </row>
    <row r="245" spans="2:19">
      <c r="B245" s="157"/>
      <c r="C245" s="157"/>
      <c r="D245" s="157"/>
      <c r="E245" s="157"/>
      <c r="F245" s="157"/>
      <c r="G245" s="157"/>
      <c r="H245" s="157"/>
      <c r="I245" s="157"/>
      <c r="J245" s="157"/>
      <c r="K245" s="157"/>
      <c r="L245" s="157"/>
      <c r="M245" s="157"/>
      <c r="N245" s="157"/>
      <c r="O245" s="157"/>
      <c r="P245" s="157"/>
      <c r="Q245" s="157"/>
      <c r="R245" s="157"/>
      <c r="S245" s="157"/>
    </row>
    <row r="246" spans="2:19">
      <c r="B246" s="157"/>
      <c r="C246" s="157"/>
      <c r="D246" s="157"/>
      <c r="E246" s="157"/>
      <c r="F246" s="157"/>
      <c r="G246" s="157"/>
      <c r="H246" s="157"/>
      <c r="I246" s="157"/>
      <c r="J246" s="157"/>
      <c r="K246" s="157"/>
      <c r="L246" s="157"/>
      <c r="M246" s="157"/>
      <c r="N246" s="157"/>
      <c r="O246" s="157"/>
      <c r="P246" s="157"/>
      <c r="Q246" s="157"/>
      <c r="R246" s="157"/>
      <c r="S246" s="157"/>
    </row>
    <row r="247" spans="2:19">
      <c r="B247" s="157"/>
      <c r="C247" s="157"/>
      <c r="D247" s="157"/>
      <c r="E247" s="157"/>
      <c r="F247" s="157"/>
      <c r="G247" s="157"/>
      <c r="H247" s="157"/>
      <c r="I247" s="157"/>
      <c r="J247" s="157"/>
      <c r="K247" s="157"/>
      <c r="L247" s="157"/>
      <c r="M247" s="157"/>
      <c r="N247" s="157"/>
      <c r="O247" s="157"/>
      <c r="P247" s="157"/>
      <c r="Q247" s="157"/>
      <c r="R247" s="157"/>
      <c r="S247" s="157"/>
    </row>
    <row r="248" spans="2:19">
      <c r="B248" s="157"/>
      <c r="C248" s="157"/>
      <c r="D248" s="157"/>
      <c r="E248" s="157"/>
      <c r="F248" s="157"/>
      <c r="G248" s="157"/>
      <c r="H248" s="157"/>
      <c r="I248" s="157"/>
      <c r="J248" s="157"/>
      <c r="K248" s="157"/>
      <c r="L248" s="157"/>
      <c r="M248" s="157"/>
      <c r="N248" s="157"/>
      <c r="O248" s="157"/>
      <c r="P248" s="157"/>
      <c r="Q248" s="157"/>
      <c r="R248" s="157"/>
      <c r="S248" s="157"/>
    </row>
    <row r="249" spans="2:19">
      <c r="B249" s="157"/>
      <c r="C249" s="157"/>
      <c r="D249" s="157"/>
      <c r="E249" s="157"/>
      <c r="F249" s="157"/>
      <c r="G249" s="157"/>
      <c r="H249" s="157"/>
      <c r="I249" s="157"/>
      <c r="J249" s="157"/>
      <c r="K249" s="157"/>
      <c r="L249" s="157"/>
      <c r="M249" s="157"/>
      <c r="N249" s="157"/>
      <c r="O249" s="157"/>
      <c r="P249" s="157"/>
      <c r="Q249" s="157"/>
      <c r="R249" s="157"/>
      <c r="S249" s="157"/>
    </row>
    <row r="250" spans="2:19">
      <c r="B250" s="157"/>
      <c r="C250" s="157"/>
      <c r="D250" s="157"/>
      <c r="E250" s="157"/>
      <c r="F250" s="157"/>
      <c r="G250" s="157"/>
      <c r="H250" s="157"/>
      <c r="I250" s="157"/>
      <c r="J250" s="157"/>
      <c r="K250" s="157"/>
      <c r="L250" s="157"/>
      <c r="M250" s="157"/>
      <c r="N250" s="157"/>
      <c r="O250" s="157"/>
      <c r="P250" s="157"/>
      <c r="Q250" s="157"/>
      <c r="R250" s="157"/>
      <c r="S250" s="157"/>
    </row>
    <row r="251" spans="2:19">
      <c r="B251" s="157"/>
      <c r="C251" s="157"/>
      <c r="D251" s="157"/>
      <c r="E251" s="157"/>
      <c r="F251" s="157"/>
      <c r="G251" s="157"/>
      <c r="H251" s="157"/>
      <c r="I251" s="157"/>
      <c r="J251" s="157"/>
      <c r="K251" s="157"/>
      <c r="L251" s="157"/>
      <c r="M251" s="157"/>
      <c r="N251" s="157"/>
      <c r="O251" s="157"/>
      <c r="P251" s="157"/>
      <c r="Q251" s="157"/>
      <c r="R251" s="157"/>
      <c r="S251" s="157"/>
    </row>
    <row r="252" spans="2:19">
      <c r="B252" s="157"/>
      <c r="C252" s="157"/>
      <c r="D252" s="157"/>
      <c r="E252" s="157"/>
      <c r="F252" s="157"/>
      <c r="G252" s="157"/>
      <c r="H252" s="157"/>
      <c r="I252" s="157"/>
      <c r="J252" s="157"/>
      <c r="K252" s="157"/>
      <c r="L252" s="157"/>
      <c r="M252" s="157"/>
      <c r="N252" s="157"/>
      <c r="O252" s="157"/>
      <c r="P252" s="157"/>
      <c r="Q252" s="157"/>
      <c r="R252" s="157"/>
      <c r="S252" s="157"/>
    </row>
    <row r="253" spans="2:19">
      <c r="B253" s="157"/>
      <c r="C253" s="157"/>
      <c r="D253" s="157"/>
      <c r="E253" s="157"/>
      <c r="F253" s="157"/>
      <c r="G253" s="157"/>
      <c r="H253" s="157"/>
      <c r="I253" s="157"/>
      <c r="J253" s="157"/>
      <c r="K253" s="157"/>
      <c r="L253" s="157"/>
      <c r="M253" s="157"/>
      <c r="N253" s="157"/>
      <c r="O253" s="157"/>
      <c r="P253" s="157"/>
      <c r="Q253" s="157"/>
      <c r="R253" s="157"/>
      <c r="S253" s="157"/>
    </row>
    <row r="254" spans="2:19">
      <c r="B254" s="157"/>
      <c r="C254" s="157"/>
      <c r="D254" s="157"/>
      <c r="E254" s="157"/>
      <c r="F254" s="157"/>
      <c r="G254" s="157"/>
      <c r="H254" s="157"/>
      <c r="I254" s="157"/>
      <c r="J254" s="157"/>
      <c r="K254" s="157"/>
      <c r="L254" s="157"/>
      <c r="M254" s="157"/>
      <c r="N254" s="157"/>
      <c r="O254" s="157"/>
      <c r="P254" s="157"/>
      <c r="Q254" s="157"/>
      <c r="R254" s="157"/>
      <c r="S254" s="157"/>
    </row>
    <row r="255" spans="2:19">
      <c r="B255" s="157"/>
      <c r="C255" s="157"/>
      <c r="D255" s="157"/>
      <c r="E255" s="157"/>
      <c r="F255" s="157"/>
      <c r="G255" s="157"/>
      <c r="H255" s="157"/>
      <c r="I255" s="157"/>
      <c r="J255" s="157"/>
      <c r="K255" s="157"/>
      <c r="L255" s="157"/>
      <c r="M255" s="157"/>
      <c r="N255" s="157"/>
      <c r="O255" s="157"/>
      <c r="P255" s="157"/>
      <c r="Q255" s="157"/>
      <c r="R255" s="157"/>
      <c r="S255" s="157"/>
    </row>
    <row r="256" spans="2:19">
      <c r="B256" s="157"/>
      <c r="C256" s="157"/>
      <c r="D256" s="157"/>
      <c r="E256" s="157"/>
      <c r="F256" s="157"/>
      <c r="G256" s="157"/>
      <c r="H256" s="157"/>
      <c r="I256" s="157"/>
      <c r="J256" s="157"/>
      <c r="K256" s="157"/>
      <c r="L256" s="157"/>
      <c r="M256" s="157"/>
      <c r="N256" s="157"/>
      <c r="O256" s="157"/>
      <c r="P256" s="157"/>
      <c r="Q256" s="157"/>
      <c r="R256" s="157"/>
      <c r="S256" s="157"/>
    </row>
    <row r="257" spans="2:19">
      <c r="B257" s="157"/>
      <c r="C257" s="157"/>
      <c r="D257" s="157"/>
      <c r="E257" s="157"/>
      <c r="F257" s="157"/>
      <c r="G257" s="157"/>
      <c r="H257" s="157"/>
      <c r="I257" s="157"/>
      <c r="J257" s="157"/>
      <c r="K257" s="157"/>
      <c r="L257" s="157"/>
      <c r="M257" s="157"/>
      <c r="N257" s="157"/>
      <c r="O257" s="157"/>
      <c r="P257" s="157"/>
      <c r="Q257" s="157"/>
      <c r="R257" s="157"/>
      <c r="S257" s="157"/>
    </row>
    <row r="258" spans="2:19">
      <c r="B258" s="157"/>
      <c r="C258" s="157"/>
      <c r="D258" s="157"/>
      <c r="E258" s="157"/>
      <c r="F258" s="157"/>
      <c r="G258" s="157"/>
      <c r="H258" s="157"/>
      <c r="I258" s="157"/>
      <c r="J258" s="157"/>
      <c r="K258" s="157"/>
      <c r="L258" s="157"/>
      <c r="M258" s="157"/>
      <c r="N258" s="157"/>
      <c r="O258" s="157"/>
      <c r="P258" s="157"/>
      <c r="Q258" s="157"/>
      <c r="R258" s="157"/>
      <c r="S258" s="157"/>
    </row>
    <row r="259" spans="2:19">
      <c r="B259" s="157"/>
      <c r="C259" s="157"/>
      <c r="D259" s="157"/>
      <c r="E259" s="157"/>
      <c r="F259" s="157"/>
      <c r="G259" s="157"/>
      <c r="H259" s="157"/>
      <c r="I259" s="157"/>
      <c r="J259" s="157"/>
      <c r="K259" s="157"/>
      <c r="L259" s="157"/>
      <c r="M259" s="157"/>
      <c r="N259" s="157"/>
      <c r="O259" s="157"/>
      <c r="P259" s="157"/>
      <c r="Q259" s="157"/>
      <c r="R259" s="157"/>
      <c r="S259" s="157"/>
    </row>
    <row r="260" spans="2:19">
      <c r="B260" s="157"/>
      <c r="C260" s="157"/>
      <c r="D260" s="157"/>
      <c r="E260" s="157"/>
      <c r="F260" s="157"/>
      <c r="G260" s="157"/>
      <c r="H260" s="157"/>
      <c r="I260" s="157"/>
      <c r="J260" s="157"/>
      <c r="K260" s="157"/>
      <c r="L260" s="157"/>
      <c r="M260" s="157"/>
      <c r="N260" s="157"/>
      <c r="O260" s="157"/>
      <c r="P260" s="157"/>
      <c r="Q260" s="157"/>
      <c r="R260" s="157"/>
      <c r="S260" s="157"/>
    </row>
    <row r="261" spans="2:19">
      <c r="B261" s="157"/>
      <c r="C261" s="157"/>
      <c r="D261" s="157"/>
      <c r="E261" s="157"/>
      <c r="F261" s="157"/>
      <c r="G261" s="157"/>
      <c r="H261" s="157"/>
      <c r="I261" s="157"/>
      <c r="J261" s="157"/>
      <c r="K261" s="157"/>
      <c r="L261" s="157"/>
      <c r="M261" s="157"/>
      <c r="N261" s="157"/>
      <c r="O261" s="157"/>
      <c r="P261" s="157"/>
      <c r="Q261" s="157"/>
      <c r="R261" s="157"/>
      <c r="S261" s="157"/>
    </row>
    <row r="262" spans="2:19">
      <c r="B262" s="157"/>
      <c r="C262" s="157"/>
      <c r="D262" s="157"/>
      <c r="E262" s="157"/>
      <c r="F262" s="157"/>
      <c r="G262" s="157"/>
      <c r="H262" s="157"/>
      <c r="I262" s="157"/>
      <c r="J262" s="157"/>
      <c r="K262" s="157"/>
      <c r="L262" s="157"/>
      <c r="M262" s="157"/>
      <c r="N262" s="157"/>
      <c r="O262" s="157"/>
      <c r="P262" s="157"/>
      <c r="Q262" s="157"/>
      <c r="R262" s="157"/>
      <c r="S262" s="157"/>
    </row>
    <row r="263" spans="2:19">
      <c r="B263" s="157"/>
      <c r="C263" s="157"/>
      <c r="D263" s="157"/>
      <c r="E263" s="157"/>
      <c r="F263" s="157"/>
      <c r="G263" s="157"/>
      <c r="H263" s="157"/>
      <c r="I263" s="157"/>
      <c r="J263" s="157"/>
      <c r="K263" s="157"/>
      <c r="L263" s="157"/>
      <c r="M263" s="157"/>
      <c r="N263" s="157"/>
      <c r="O263" s="157"/>
      <c r="P263" s="157"/>
      <c r="Q263" s="157"/>
      <c r="R263" s="157"/>
      <c r="S263" s="157"/>
    </row>
    <row r="264" spans="2:19">
      <c r="B264" s="157"/>
      <c r="C264" s="157"/>
      <c r="D264" s="157"/>
      <c r="E264" s="157"/>
      <c r="F264" s="157"/>
      <c r="G264" s="157"/>
      <c r="H264" s="157"/>
      <c r="I264" s="157"/>
      <c r="J264" s="157"/>
      <c r="K264" s="157"/>
      <c r="L264" s="157"/>
      <c r="M264" s="157"/>
      <c r="N264" s="157"/>
      <c r="O264" s="157"/>
      <c r="P264" s="157"/>
      <c r="Q264" s="157"/>
      <c r="R264" s="157"/>
      <c r="S264" s="157"/>
    </row>
    <row r="265" spans="2:19">
      <c r="B265" s="157"/>
      <c r="C265" s="157"/>
      <c r="D265" s="157"/>
      <c r="E265" s="157"/>
      <c r="F265" s="157"/>
      <c r="G265" s="157"/>
      <c r="H265" s="157"/>
      <c r="I265" s="157"/>
      <c r="J265" s="157"/>
      <c r="K265" s="157"/>
      <c r="L265" s="157"/>
      <c r="M265" s="157"/>
      <c r="N265" s="157"/>
      <c r="O265" s="157"/>
      <c r="P265" s="157"/>
      <c r="Q265" s="157"/>
      <c r="R265" s="157"/>
      <c r="S265" s="157"/>
    </row>
    <row r="266" spans="2:19">
      <c r="B266" s="157"/>
      <c r="C266" s="157"/>
      <c r="D266" s="157"/>
      <c r="E266" s="157"/>
      <c r="F266" s="157"/>
      <c r="G266" s="157"/>
      <c r="H266" s="157"/>
      <c r="I266" s="157"/>
      <c r="J266" s="157"/>
      <c r="K266" s="157"/>
      <c r="L266" s="157"/>
      <c r="M266" s="157"/>
      <c r="N266" s="157"/>
      <c r="O266" s="157"/>
      <c r="P266" s="157"/>
      <c r="Q266" s="157"/>
      <c r="R266" s="157"/>
      <c r="S266" s="157"/>
    </row>
    <row r="267" spans="2:19">
      <c r="B267" s="157"/>
      <c r="C267" s="157"/>
      <c r="D267" s="157"/>
      <c r="E267" s="157"/>
      <c r="F267" s="157"/>
      <c r="G267" s="157"/>
      <c r="H267" s="157"/>
      <c r="I267" s="157"/>
      <c r="J267" s="157"/>
      <c r="K267" s="157"/>
      <c r="L267" s="157"/>
      <c r="M267" s="157"/>
      <c r="N267" s="157"/>
      <c r="O267" s="157"/>
      <c r="P267" s="157"/>
      <c r="Q267" s="157"/>
      <c r="R267" s="157"/>
      <c r="S267" s="157"/>
    </row>
    <row r="268" spans="2:19">
      <c r="B268" s="157"/>
      <c r="C268" s="157"/>
      <c r="D268" s="157"/>
      <c r="E268" s="157"/>
      <c r="F268" s="157"/>
      <c r="G268" s="157"/>
      <c r="H268" s="157"/>
      <c r="I268" s="157"/>
      <c r="J268" s="157"/>
      <c r="K268" s="157"/>
      <c r="L268" s="157"/>
      <c r="M268" s="157"/>
      <c r="N268" s="157"/>
      <c r="O268" s="157"/>
      <c r="P268" s="157"/>
      <c r="Q268" s="157"/>
      <c r="R268" s="157"/>
      <c r="S268" s="157"/>
    </row>
    <row r="269" spans="2:19">
      <c r="B269" s="157"/>
      <c r="C269" s="157"/>
      <c r="D269" s="157"/>
      <c r="E269" s="157"/>
      <c r="F269" s="157"/>
      <c r="G269" s="157"/>
      <c r="H269" s="157"/>
      <c r="I269" s="157"/>
      <c r="J269" s="157"/>
      <c r="K269" s="157"/>
      <c r="L269" s="157"/>
      <c r="M269" s="157"/>
      <c r="N269" s="157"/>
      <c r="O269" s="157"/>
      <c r="P269" s="157"/>
      <c r="Q269" s="157"/>
      <c r="R269" s="157"/>
      <c r="S269" s="157"/>
    </row>
    <row r="270" spans="2:19">
      <c r="B270" s="157"/>
      <c r="C270" s="157"/>
      <c r="D270" s="157"/>
      <c r="E270" s="157"/>
      <c r="F270" s="157"/>
      <c r="G270" s="157"/>
      <c r="H270" s="157"/>
      <c r="I270" s="157"/>
      <c r="J270" s="157"/>
      <c r="K270" s="157"/>
      <c r="L270" s="157"/>
      <c r="M270" s="157"/>
      <c r="N270" s="157"/>
      <c r="O270" s="157"/>
      <c r="P270" s="157"/>
      <c r="Q270" s="157"/>
      <c r="R270" s="157"/>
      <c r="S270" s="157"/>
    </row>
    <row r="271" spans="2:19">
      <c r="B271" s="157"/>
      <c r="C271" s="157"/>
      <c r="D271" s="157"/>
      <c r="E271" s="157"/>
      <c r="F271" s="157"/>
      <c r="G271" s="157"/>
      <c r="H271" s="157"/>
      <c r="I271" s="157"/>
      <c r="J271" s="157"/>
      <c r="K271" s="157"/>
      <c r="L271" s="157"/>
      <c r="M271" s="157"/>
      <c r="N271" s="157"/>
      <c r="O271" s="157"/>
      <c r="P271" s="157"/>
      <c r="Q271" s="157"/>
      <c r="R271" s="157"/>
      <c r="S271" s="157"/>
    </row>
    <row r="272" spans="2:19">
      <c r="B272" s="157"/>
      <c r="C272" s="157"/>
      <c r="D272" s="157"/>
      <c r="E272" s="157"/>
      <c r="F272" s="157"/>
      <c r="G272" s="157"/>
      <c r="H272" s="157"/>
      <c r="I272" s="157"/>
      <c r="J272" s="157"/>
      <c r="K272" s="157"/>
      <c r="L272" s="157"/>
      <c r="M272" s="157"/>
      <c r="N272" s="157"/>
      <c r="O272" s="157"/>
      <c r="P272" s="157"/>
      <c r="Q272" s="157"/>
      <c r="R272" s="157"/>
      <c r="S272" s="157"/>
    </row>
    <row r="273" spans="2:19">
      <c r="B273" s="157"/>
      <c r="C273" s="157"/>
      <c r="D273" s="157"/>
      <c r="E273" s="157"/>
      <c r="F273" s="157"/>
      <c r="G273" s="157"/>
      <c r="H273" s="157"/>
      <c r="I273" s="157"/>
      <c r="J273" s="157"/>
      <c r="K273" s="157"/>
      <c r="L273" s="157"/>
      <c r="M273" s="157"/>
      <c r="N273" s="157"/>
      <c r="O273" s="157"/>
      <c r="P273" s="157"/>
      <c r="Q273" s="157"/>
      <c r="R273" s="157"/>
      <c r="S273" s="157"/>
    </row>
    <row r="274" spans="2:19">
      <c r="B274" s="157"/>
      <c r="C274" s="157"/>
      <c r="D274" s="157"/>
      <c r="E274" s="157"/>
      <c r="F274" s="157"/>
      <c r="G274" s="157"/>
      <c r="H274" s="157"/>
      <c r="I274" s="157"/>
      <c r="J274" s="157"/>
      <c r="K274" s="157"/>
      <c r="L274" s="157"/>
      <c r="M274" s="157"/>
      <c r="N274" s="157"/>
      <c r="O274" s="157"/>
      <c r="P274" s="157"/>
      <c r="Q274" s="157"/>
      <c r="R274" s="157"/>
      <c r="S274" s="157"/>
    </row>
    <row r="275" spans="2:19">
      <c r="B275" s="157"/>
      <c r="C275" s="157"/>
      <c r="D275" s="157"/>
      <c r="E275" s="157"/>
      <c r="F275" s="157"/>
      <c r="G275" s="157"/>
      <c r="H275" s="157"/>
      <c r="I275" s="157"/>
      <c r="J275" s="157"/>
      <c r="K275" s="157"/>
      <c r="L275" s="157"/>
      <c r="M275" s="157"/>
      <c r="N275" s="157"/>
      <c r="O275" s="157"/>
      <c r="P275" s="157"/>
      <c r="Q275" s="157"/>
      <c r="R275" s="157"/>
      <c r="S275" s="157"/>
    </row>
    <row r="276" spans="2:19">
      <c r="B276" s="157"/>
      <c r="C276" s="157"/>
      <c r="D276" s="157"/>
      <c r="E276" s="157"/>
      <c r="F276" s="157"/>
      <c r="G276" s="157"/>
      <c r="H276" s="157"/>
      <c r="I276" s="157"/>
      <c r="J276" s="157"/>
      <c r="K276" s="157"/>
      <c r="L276" s="157"/>
      <c r="M276" s="157"/>
      <c r="N276" s="157"/>
      <c r="O276" s="157"/>
      <c r="P276" s="157"/>
      <c r="Q276" s="157"/>
      <c r="R276" s="157"/>
      <c r="S276" s="157"/>
    </row>
    <row r="277" spans="2:19">
      <c r="B277" s="157"/>
      <c r="C277" s="157"/>
      <c r="D277" s="157"/>
      <c r="E277" s="157"/>
      <c r="F277" s="157"/>
      <c r="G277" s="157"/>
      <c r="H277" s="157"/>
      <c r="I277" s="157"/>
      <c r="J277" s="157"/>
      <c r="K277" s="157"/>
      <c r="L277" s="157"/>
      <c r="M277" s="157"/>
      <c r="N277" s="157"/>
      <c r="O277" s="157"/>
      <c r="P277" s="157"/>
      <c r="Q277" s="157"/>
      <c r="R277" s="157"/>
      <c r="S277" s="157"/>
    </row>
    <row r="278" spans="2:19">
      <c r="B278" s="157"/>
      <c r="C278" s="157"/>
      <c r="D278" s="157"/>
      <c r="E278" s="157"/>
      <c r="F278" s="157"/>
      <c r="G278" s="157"/>
      <c r="H278" s="157"/>
      <c r="I278" s="157"/>
      <c r="J278" s="157"/>
      <c r="K278" s="157"/>
      <c r="L278" s="157"/>
      <c r="M278" s="157"/>
      <c r="N278" s="157"/>
      <c r="O278" s="157"/>
      <c r="P278" s="157"/>
      <c r="Q278" s="157"/>
      <c r="R278" s="157"/>
      <c r="S278" s="157"/>
    </row>
    <row r="279" spans="2:19">
      <c r="B279" s="157"/>
      <c r="C279" s="157"/>
      <c r="D279" s="157"/>
      <c r="E279" s="157"/>
      <c r="F279" s="157"/>
      <c r="G279" s="157"/>
      <c r="H279" s="157"/>
      <c r="I279" s="157"/>
      <c r="J279" s="157"/>
      <c r="K279" s="157"/>
      <c r="L279" s="157"/>
      <c r="M279" s="157"/>
      <c r="N279" s="157"/>
      <c r="O279" s="157"/>
      <c r="P279" s="157"/>
      <c r="Q279" s="157"/>
      <c r="R279" s="157"/>
      <c r="S279" s="157"/>
    </row>
    <row r="280" spans="2:19">
      <c r="B280" s="157"/>
      <c r="C280" s="157"/>
      <c r="D280" s="157"/>
      <c r="E280" s="157"/>
      <c r="F280" s="157"/>
      <c r="G280" s="157"/>
      <c r="H280" s="157"/>
      <c r="I280" s="157"/>
      <c r="J280" s="157"/>
      <c r="K280" s="157"/>
      <c r="L280" s="157"/>
      <c r="M280" s="157"/>
      <c r="N280" s="157"/>
      <c r="O280" s="157"/>
      <c r="P280" s="157"/>
      <c r="Q280" s="157"/>
      <c r="R280" s="157"/>
      <c r="S280" s="157"/>
    </row>
    <row r="281" spans="2:19">
      <c r="B281" s="157"/>
      <c r="C281" s="157"/>
      <c r="D281" s="157"/>
      <c r="E281" s="157"/>
      <c r="F281" s="157"/>
      <c r="G281" s="157"/>
      <c r="H281" s="157"/>
      <c r="I281" s="157"/>
      <c r="J281" s="157"/>
      <c r="K281" s="157"/>
      <c r="L281" s="157"/>
      <c r="M281" s="157"/>
      <c r="N281" s="157"/>
      <c r="O281" s="157"/>
      <c r="P281" s="157"/>
      <c r="Q281" s="157"/>
      <c r="R281" s="157"/>
      <c r="S281" s="157"/>
    </row>
    <row r="282" spans="2:19">
      <c r="B282" s="157"/>
      <c r="C282" s="157"/>
      <c r="D282" s="157"/>
      <c r="E282" s="157"/>
      <c r="F282" s="157"/>
      <c r="G282" s="157"/>
      <c r="H282" s="157"/>
      <c r="I282" s="157"/>
      <c r="J282" s="157"/>
      <c r="K282" s="157"/>
      <c r="L282" s="157"/>
      <c r="M282" s="157"/>
      <c r="N282" s="157"/>
      <c r="O282" s="157"/>
      <c r="P282" s="157"/>
      <c r="Q282" s="157"/>
      <c r="R282" s="157"/>
      <c r="S282" s="157"/>
    </row>
    <row r="283" spans="2:19">
      <c r="B283" s="157"/>
      <c r="C283" s="157"/>
      <c r="D283" s="157"/>
      <c r="E283" s="157"/>
      <c r="F283" s="157"/>
      <c r="G283" s="157"/>
      <c r="H283" s="157"/>
      <c r="I283" s="157"/>
      <c r="J283" s="157"/>
      <c r="K283" s="157"/>
      <c r="L283" s="157"/>
      <c r="M283" s="157"/>
      <c r="N283" s="157"/>
      <c r="O283" s="157"/>
      <c r="P283" s="157"/>
      <c r="Q283" s="157"/>
      <c r="R283" s="157"/>
      <c r="S283" s="157"/>
    </row>
    <row r="284" spans="2:19">
      <c r="B284" s="157"/>
      <c r="C284" s="157"/>
      <c r="D284" s="157"/>
      <c r="E284" s="157"/>
      <c r="F284" s="157"/>
      <c r="G284" s="157"/>
      <c r="H284" s="157"/>
      <c r="I284" s="157"/>
      <c r="J284" s="157"/>
      <c r="K284" s="157"/>
      <c r="L284" s="157"/>
      <c r="M284" s="157"/>
      <c r="N284" s="157"/>
      <c r="O284" s="157"/>
      <c r="P284" s="157"/>
      <c r="Q284" s="157"/>
      <c r="R284" s="157"/>
      <c r="S284" s="157"/>
    </row>
    <row r="285" spans="2:19">
      <c r="B285" s="157"/>
      <c r="C285" s="157"/>
      <c r="D285" s="157"/>
      <c r="E285" s="157"/>
      <c r="F285" s="157"/>
      <c r="G285" s="157"/>
      <c r="H285" s="157"/>
      <c r="I285" s="157"/>
      <c r="J285" s="157"/>
      <c r="K285" s="157"/>
      <c r="L285" s="157"/>
      <c r="M285" s="157"/>
      <c r="N285" s="157"/>
      <c r="O285" s="157"/>
      <c r="P285" s="157"/>
      <c r="Q285" s="157"/>
      <c r="R285" s="157"/>
      <c r="S285" s="157"/>
    </row>
    <row r="286" spans="2:19">
      <c r="B286" s="157"/>
      <c r="C286" s="157"/>
      <c r="D286" s="157"/>
      <c r="E286" s="157"/>
      <c r="F286" s="157"/>
      <c r="G286" s="157"/>
      <c r="H286" s="157"/>
      <c r="I286" s="157"/>
      <c r="J286" s="157"/>
      <c r="K286" s="157"/>
      <c r="L286" s="157"/>
      <c r="M286" s="157"/>
      <c r="N286" s="157"/>
      <c r="O286" s="157"/>
      <c r="P286" s="157"/>
      <c r="Q286" s="157"/>
      <c r="R286" s="157"/>
      <c r="S286" s="157"/>
    </row>
    <row r="287" spans="2:19">
      <c r="B287" s="157"/>
      <c r="C287" s="157"/>
      <c r="D287" s="157"/>
      <c r="E287" s="157"/>
      <c r="F287" s="157"/>
      <c r="G287" s="157"/>
      <c r="H287" s="157"/>
      <c r="I287" s="157"/>
      <c r="J287" s="157"/>
      <c r="K287" s="157"/>
      <c r="L287" s="157"/>
      <c r="M287" s="157"/>
      <c r="N287" s="157"/>
      <c r="O287" s="157"/>
      <c r="P287" s="157"/>
      <c r="Q287" s="157"/>
      <c r="R287" s="157"/>
      <c r="S287" s="157"/>
    </row>
    <row r="288" spans="2:19">
      <c r="B288" s="157"/>
      <c r="C288" s="157"/>
      <c r="D288" s="157"/>
      <c r="E288" s="157"/>
      <c r="F288" s="157"/>
      <c r="G288" s="157"/>
      <c r="H288" s="157"/>
      <c r="I288" s="157"/>
      <c r="J288" s="157"/>
      <c r="K288" s="157"/>
      <c r="L288" s="157"/>
      <c r="M288" s="157"/>
      <c r="N288" s="157"/>
      <c r="O288" s="157"/>
      <c r="P288" s="157"/>
      <c r="Q288" s="157"/>
      <c r="R288" s="157"/>
      <c r="S288" s="157"/>
    </row>
    <row r="289" spans="2:19">
      <c r="B289" s="157"/>
      <c r="C289" s="157"/>
      <c r="D289" s="157"/>
      <c r="E289" s="157"/>
      <c r="F289" s="157"/>
      <c r="G289" s="157"/>
      <c r="H289" s="157"/>
      <c r="I289" s="157"/>
      <c r="J289" s="157"/>
      <c r="K289" s="157"/>
      <c r="L289" s="157"/>
      <c r="M289" s="157"/>
      <c r="N289" s="157"/>
      <c r="O289" s="157"/>
      <c r="P289" s="157"/>
      <c r="Q289" s="157"/>
      <c r="R289" s="157"/>
      <c r="S289" s="157"/>
    </row>
    <row r="290" spans="2:19">
      <c r="B290" s="157"/>
      <c r="C290" s="157"/>
      <c r="D290" s="157"/>
      <c r="E290" s="157"/>
      <c r="F290" s="157"/>
      <c r="G290" s="157"/>
      <c r="H290" s="157"/>
      <c r="I290" s="157"/>
      <c r="J290" s="157"/>
      <c r="K290" s="157"/>
      <c r="L290" s="157"/>
      <c r="M290" s="157"/>
      <c r="N290" s="157"/>
      <c r="O290" s="157"/>
      <c r="P290" s="157"/>
      <c r="Q290" s="157"/>
      <c r="R290" s="157"/>
      <c r="S290" s="157"/>
    </row>
    <row r="291" spans="2:19">
      <c r="B291" s="157"/>
      <c r="C291" s="157"/>
      <c r="D291" s="157"/>
      <c r="E291" s="157"/>
      <c r="F291" s="157"/>
      <c r="G291" s="157"/>
      <c r="H291" s="157"/>
      <c r="I291" s="157"/>
      <c r="J291" s="157"/>
      <c r="K291" s="157"/>
      <c r="L291" s="157"/>
      <c r="M291" s="157"/>
      <c r="N291" s="157"/>
      <c r="O291" s="157"/>
      <c r="P291" s="157"/>
      <c r="Q291" s="157"/>
      <c r="R291" s="157"/>
      <c r="S291" s="157"/>
    </row>
    <row r="292" spans="2:19">
      <c r="B292" s="157"/>
      <c r="C292" s="157"/>
      <c r="D292" s="157"/>
      <c r="E292" s="157"/>
      <c r="F292" s="157"/>
      <c r="G292" s="157"/>
      <c r="H292" s="157"/>
      <c r="I292" s="157"/>
      <c r="J292" s="157"/>
      <c r="K292" s="157"/>
      <c r="L292" s="157"/>
      <c r="M292" s="157"/>
      <c r="N292" s="157"/>
      <c r="O292" s="157"/>
      <c r="P292" s="157"/>
      <c r="Q292" s="157"/>
      <c r="R292" s="157"/>
      <c r="S292" s="157"/>
    </row>
    <row r="293" spans="2:19">
      <c r="B293" s="157"/>
      <c r="C293" s="157"/>
      <c r="D293" s="157"/>
      <c r="E293" s="157"/>
      <c r="F293" s="157"/>
      <c r="G293" s="157"/>
      <c r="H293" s="157"/>
      <c r="I293" s="157"/>
      <c r="J293" s="157"/>
      <c r="K293" s="157"/>
      <c r="L293" s="157"/>
      <c r="M293" s="157"/>
      <c r="N293" s="157"/>
      <c r="O293" s="157"/>
      <c r="P293" s="157"/>
      <c r="Q293" s="157"/>
      <c r="R293" s="157"/>
      <c r="S293" s="157"/>
    </row>
    <row r="294" spans="2:19">
      <c r="B294" s="157"/>
      <c r="C294" s="157"/>
      <c r="D294" s="157"/>
      <c r="E294" s="157"/>
      <c r="F294" s="157"/>
      <c r="G294" s="157"/>
      <c r="H294" s="157"/>
      <c r="I294" s="157"/>
      <c r="J294" s="157"/>
      <c r="K294" s="157"/>
      <c r="L294" s="157"/>
      <c r="M294" s="157"/>
      <c r="N294" s="157"/>
      <c r="O294" s="157"/>
      <c r="P294" s="157"/>
      <c r="Q294" s="157"/>
      <c r="R294" s="157"/>
      <c r="S294" s="157"/>
    </row>
    <row r="295" spans="2:19">
      <c r="B295" s="157"/>
      <c r="C295" s="157"/>
      <c r="D295" s="157"/>
      <c r="E295" s="157"/>
      <c r="F295" s="157"/>
      <c r="G295" s="157"/>
      <c r="H295" s="157"/>
      <c r="I295" s="157"/>
      <c r="J295" s="157"/>
      <c r="K295" s="157"/>
      <c r="L295" s="157"/>
      <c r="M295" s="157"/>
      <c r="N295" s="157"/>
      <c r="O295" s="157"/>
      <c r="P295" s="157"/>
      <c r="Q295" s="157"/>
      <c r="R295" s="157"/>
      <c r="S295" s="157"/>
    </row>
    <row r="296" spans="2:19">
      <c r="B296" s="157"/>
      <c r="C296" s="157"/>
      <c r="D296" s="157"/>
      <c r="E296" s="157"/>
      <c r="F296" s="157"/>
      <c r="G296" s="157"/>
      <c r="H296" s="157"/>
      <c r="I296" s="157"/>
      <c r="J296" s="157"/>
      <c r="K296" s="157"/>
      <c r="L296" s="157"/>
      <c r="M296" s="157"/>
      <c r="N296" s="157"/>
      <c r="O296" s="157"/>
      <c r="P296" s="157"/>
      <c r="Q296" s="157"/>
      <c r="R296" s="157"/>
      <c r="S296" s="157"/>
    </row>
    <row r="297" spans="2:19">
      <c r="B297" s="157"/>
      <c r="C297" s="157"/>
      <c r="D297" s="157"/>
      <c r="E297" s="157"/>
      <c r="F297" s="157"/>
      <c r="G297" s="157"/>
      <c r="H297" s="157"/>
      <c r="I297" s="157"/>
      <c r="J297" s="157"/>
      <c r="K297" s="157"/>
      <c r="L297" s="157"/>
      <c r="M297" s="157"/>
      <c r="N297" s="157"/>
      <c r="O297" s="157"/>
      <c r="P297" s="157"/>
      <c r="Q297" s="157"/>
      <c r="R297" s="157"/>
      <c r="S297" s="157"/>
    </row>
    <row r="298" spans="2:19">
      <c r="B298" s="157"/>
      <c r="C298" s="157"/>
      <c r="D298" s="157"/>
      <c r="E298" s="157"/>
      <c r="F298" s="157"/>
      <c r="G298" s="157"/>
      <c r="H298" s="157"/>
      <c r="I298" s="157"/>
      <c r="J298" s="157"/>
      <c r="K298" s="157"/>
      <c r="L298" s="157"/>
      <c r="M298" s="157"/>
      <c r="N298" s="157"/>
      <c r="O298" s="157"/>
      <c r="P298" s="157"/>
      <c r="Q298" s="157"/>
      <c r="R298" s="157"/>
      <c r="S298" s="157"/>
    </row>
    <row r="299" spans="2:19">
      <c r="B299" s="157"/>
      <c r="C299" s="157"/>
      <c r="D299" s="157"/>
      <c r="E299" s="157"/>
      <c r="F299" s="157"/>
      <c r="G299" s="157"/>
      <c r="H299" s="157"/>
      <c r="I299" s="157"/>
      <c r="J299" s="157"/>
      <c r="K299" s="157"/>
      <c r="L299" s="157"/>
      <c r="M299" s="157"/>
      <c r="N299" s="157"/>
      <c r="O299" s="157"/>
      <c r="P299" s="157"/>
      <c r="Q299" s="157"/>
      <c r="R299" s="157"/>
      <c r="S299" s="157"/>
    </row>
    <row r="300" spans="2:19">
      <c r="B300" s="157"/>
      <c r="C300" s="157"/>
      <c r="D300" s="157"/>
      <c r="E300" s="157"/>
      <c r="F300" s="157"/>
      <c r="G300" s="157"/>
      <c r="H300" s="157"/>
      <c r="I300" s="157"/>
      <c r="J300" s="157"/>
      <c r="K300" s="157"/>
      <c r="L300" s="157"/>
      <c r="M300" s="157"/>
      <c r="N300" s="157"/>
      <c r="O300" s="157"/>
      <c r="P300" s="157"/>
      <c r="Q300" s="157"/>
      <c r="R300" s="157"/>
      <c r="S300" s="157"/>
    </row>
    <row r="301" spans="2:19">
      <c r="B301" s="157"/>
      <c r="C301" s="157"/>
      <c r="D301" s="157"/>
      <c r="E301" s="157"/>
      <c r="F301" s="157"/>
      <c r="G301" s="157"/>
      <c r="H301" s="157"/>
      <c r="I301" s="157"/>
      <c r="J301" s="157"/>
      <c r="K301" s="157"/>
      <c r="L301" s="157"/>
      <c r="M301" s="157"/>
      <c r="N301" s="157"/>
      <c r="O301" s="157"/>
      <c r="P301" s="157"/>
      <c r="Q301" s="157"/>
      <c r="R301" s="157"/>
      <c r="S301" s="157"/>
    </row>
    <row r="302" spans="2:19">
      <c r="B302" s="157"/>
      <c r="C302" s="157"/>
      <c r="D302" s="157"/>
      <c r="E302" s="157"/>
      <c r="F302" s="157"/>
      <c r="G302" s="157"/>
      <c r="H302" s="157"/>
      <c r="I302" s="157"/>
      <c r="J302" s="157"/>
      <c r="K302" s="157"/>
      <c r="L302" s="157"/>
      <c r="M302" s="157"/>
      <c r="N302" s="157"/>
      <c r="O302" s="157"/>
      <c r="P302" s="157"/>
      <c r="Q302" s="157"/>
      <c r="R302" s="157"/>
      <c r="S302" s="157"/>
    </row>
    <row r="303" spans="2:19">
      <c r="B303" s="157"/>
      <c r="C303" s="157"/>
      <c r="D303" s="157"/>
      <c r="E303" s="157"/>
      <c r="F303" s="157"/>
      <c r="G303" s="157"/>
      <c r="H303" s="157"/>
      <c r="I303" s="157"/>
      <c r="J303" s="157"/>
      <c r="K303" s="157"/>
      <c r="L303" s="157"/>
      <c r="M303" s="157"/>
      <c r="N303" s="157"/>
      <c r="O303" s="157"/>
      <c r="P303" s="157"/>
      <c r="Q303" s="157"/>
      <c r="R303" s="157"/>
      <c r="S303" s="157"/>
    </row>
    <row r="304" spans="2:19">
      <c r="B304" s="157"/>
      <c r="C304" s="157"/>
      <c r="D304" s="157"/>
      <c r="E304" s="157"/>
      <c r="F304" s="157"/>
      <c r="G304" s="157"/>
      <c r="H304" s="157"/>
      <c r="I304" s="157"/>
      <c r="J304" s="157"/>
      <c r="K304" s="157"/>
      <c r="L304" s="157"/>
      <c r="M304" s="157"/>
      <c r="N304" s="157"/>
      <c r="O304" s="157"/>
      <c r="P304" s="157"/>
      <c r="Q304" s="157"/>
      <c r="R304" s="157"/>
      <c r="S304" s="157"/>
    </row>
    <row r="305" spans="2:19">
      <c r="B305" s="157"/>
      <c r="C305" s="157"/>
      <c r="D305" s="157"/>
      <c r="E305" s="157"/>
      <c r="F305" s="157"/>
      <c r="G305" s="157"/>
      <c r="H305" s="157"/>
      <c r="I305" s="157"/>
      <c r="J305" s="157"/>
      <c r="K305" s="157"/>
      <c r="L305" s="157"/>
      <c r="M305" s="157"/>
      <c r="N305" s="157"/>
      <c r="O305" s="157"/>
      <c r="P305" s="157"/>
      <c r="Q305" s="157"/>
      <c r="R305" s="157"/>
      <c r="S305" s="157"/>
    </row>
    <row r="306" spans="2:19">
      <c r="B306" s="157"/>
      <c r="C306" s="157"/>
      <c r="D306" s="157"/>
      <c r="E306" s="157"/>
      <c r="F306" s="157"/>
      <c r="G306" s="157"/>
      <c r="H306" s="157"/>
      <c r="I306" s="157"/>
      <c r="J306" s="157"/>
      <c r="K306" s="157"/>
      <c r="L306" s="157"/>
      <c r="M306" s="157"/>
      <c r="N306" s="157"/>
      <c r="O306" s="157"/>
      <c r="P306" s="157"/>
      <c r="Q306" s="157"/>
      <c r="R306" s="157"/>
      <c r="S306" s="157"/>
    </row>
    <row r="307" spans="2:19">
      <c r="B307" s="157"/>
      <c r="C307" s="157"/>
      <c r="D307" s="157"/>
      <c r="E307" s="157"/>
      <c r="F307" s="157"/>
      <c r="G307" s="157"/>
      <c r="H307" s="157"/>
      <c r="I307" s="157"/>
      <c r="J307" s="157"/>
      <c r="K307" s="157"/>
      <c r="L307" s="157"/>
      <c r="M307" s="157"/>
      <c r="N307" s="157"/>
      <c r="O307" s="157"/>
      <c r="P307" s="157"/>
      <c r="Q307" s="157"/>
      <c r="R307" s="157"/>
      <c r="S307" s="157"/>
    </row>
    <row r="308" spans="2:19">
      <c r="B308" s="157"/>
      <c r="C308" s="157"/>
      <c r="D308" s="157"/>
      <c r="E308" s="157"/>
      <c r="F308" s="157"/>
      <c r="G308" s="157"/>
      <c r="H308" s="157"/>
      <c r="I308" s="157"/>
      <c r="J308" s="157"/>
      <c r="K308" s="157"/>
      <c r="L308" s="157"/>
      <c r="M308" s="157"/>
      <c r="N308" s="157"/>
      <c r="O308" s="157"/>
      <c r="P308" s="157"/>
      <c r="Q308" s="157"/>
      <c r="R308" s="157"/>
      <c r="S308" s="157"/>
    </row>
    <row r="309" spans="2:19">
      <c r="B309" s="157"/>
      <c r="C309" s="157"/>
      <c r="D309" s="157"/>
      <c r="E309" s="157"/>
      <c r="F309" s="157"/>
      <c r="G309" s="157"/>
      <c r="H309" s="157"/>
      <c r="I309" s="157"/>
      <c r="J309" s="157"/>
      <c r="K309" s="157"/>
      <c r="L309" s="157"/>
      <c r="M309" s="157"/>
      <c r="N309" s="157"/>
      <c r="O309" s="157"/>
      <c r="P309" s="157"/>
      <c r="Q309" s="157"/>
      <c r="R309" s="157"/>
      <c r="S309" s="157"/>
    </row>
    <row r="310" spans="2:19">
      <c r="B310" s="157"/>
      <c r="C310" s="157"/>
      <c r="D310" s="157"/>
      <c r="E310" s="157"/>
      <c r="F310" s="157"/>
      <c r="G310" s="157"/>
      <c r="H310" s="157"/>
      <c r="I310" s="157"/>
      <c r="J310" s="157"/>
      <c r="K310" s="157"/>
      <c r="L310" s="157"/>
      <c r="M310" s="157"/>
      <c r="N310" s="157"/>
      <c r="O310" s="157"/>
      <c r="P310" s="157"/>
      <c r="Q310" s="157"/>
      <c r="R310" s="157"/>
      <c r="S310" s="157"/>
    </row>
    <row r="311" spans="2:19">
      <c r="B311" s="157"/>
      <c r="C311" s="157"/>
      <c r="D311" s="157"/>
      <c r="E311" s="157"/>
      <c r="F311" s="157"/>
      <c r="G311" s="157"/>
      <c r="H311" s="157"/>
      <c r="I311" s="157"/>
      <c r="J311" s="157"/>
      <c r="K311" s="157"/>
      <c r="L311" s="157"/>
      <c r="M311" s="157"/>
      <c r="N311" s="157"/>
      <c r="O311" s="157"/>
      <c r="P311" s="157"/>
      <c r="Q311" s="157"/>
      <c r="R311" s="157"/>
      <c r="S311" s="157"/>
    </row>
    <row r="312" spans="2:19">
      <c r="B312" s="157"/>
      <c r="C312" s="157"/>
      <c r="D312" s="157"/>
      <c r="E312" s="157"/>
      <c r="F312" s="157"/>
      <c r="G312" s="157"/>
      <c r="H312" s="157"/>
      <c r="I312" s="157"/>
      <c r="J312" s="157"/>
      <c r="K312" s="157"/>
      <c r="L312" s="157"/>
      <c r="M312" s="157"/>
      <c r="N312" s="157"/>
      <c r="O312" s="157"/>
      <c r="P312" s="157"/>
      <c r="Q312" s="157"/>
      <c r="R312" s="157"/>
      <c r="S312" s="157"/>
    </row>
    <row r="313" spans="2:19">
      <c r="B313" s="157"/>
      <c r="C313" s="157"/>
      <c r="D313" s="157"/>
      <c r="E313" s="157"/>
      <c r="F313" s="157"/>
      <c r="G313" s="157"/>
      <c r="H313" s="157"/>
      <c r="I313" s="157"/>
      <c r="J313" s="157"/>
      <c r="K313" s="157"/>
      <c r="L313" s="157"/>
      <c r="M313" s="157"/>
      <c r="N313" s="157"/>
      <c r="O313" s="157"/>
      <c r="P313" s="157"/>
      <c r="Q313" s="157"/>
      <c r="R313" s="157"/>
      <c r="S313" s="157"/>
    </row>
    <row r="314" spans="2:19">
      <c r="B314" s="157"/>
      <c r="C314" s="157"/>
      <c r="D314" s="157"/>
      <c r="E314" s="157"/>
      <c r="F314" s="157"/>
      <c r="G314" s="157"/>
      <c r="H314" s="157"/>
      <c r="I314" s="157"/>
      <c r="J314" s="157"/>
      <c r="K314" s="157"/>
      <c r="L314" s="157"/>
      <c r="M314" s="157"/>
      <c r="N314" s="157"/>
      <c r="O314" s="157"/>
      <c r="P314" s="157"/>
      <c r="Q314" s="157"/>
      <c r="R314" s="157"/>
      <c r="S314" s="157"/>
    </row>
    <row r="315" spans="2:19">
      <c r="B315" s="157"/>
      <c r="C315" s="157"/>
      <c r="D315" s="157"/>
      <c r="E315" s="157"/>
      <c r="F315" s="157"/>
      <c r="G315" s="157"/>
      <c r="H315" s="157"/>
      <c r="I315" s="157"/>
      <c r="J315" s="157"/>
      <c r="K315" s="157"/>
      <c r="L315" s="157"/>
      <c r="M315" s="157"/>
      <c r="N315" s="157"/>
      <c r="O315" s="157"/>
      <c r="P315" s="157"/>
      <c r="Q315" s="157"/>
      <c r="R315" s="157"/>
      <c r="S315" s="157"/>
    </row>
    <row r="316" spans="2:19">
      <c r="B316" s="157"/>
      <c r="C316" s="157"/>
      <c r="D316" s="157"/>
      <c r="E316" s="157"/>
      <c r="F316" s="157"/>
      <c r="G316" s="157"/>
      <c r="H316" s="157"/>
      <c r="I316" s="157"/>
      <c r="J316" s="157"/>
      <c r="K316" s="157"/>
      <c r="L316" s="157"/>
      <c r="M316" s="157"/>
      <c r="N316" s="157"/>
      <c r="O316" s="157"/>
      <c r="P316" s="157"/>
      <c r="Q316" s="157"/>
      <c r="R316" s="157"/>
      <c r="S316" s="157"/>
    </row>
    <row r="317" spans="2:19">
      <c r="B317" s="157"/>
      <c r="C317" s="157"/>
      <c r="D317" s="157"/>
      <c r="E317" s="157"/>
      <c r="F317" s="157"/>
      <c r="G317" s="157"/>
      <c r="H317" s="157"/>
      <c r="I317" s="157"/>
      <c r="J317" s="157"/>
      <c r="K317" s="157"/>
      <c r="L317" s="157"/>
      <c r="M317" s="157"/>
      <c r="N317" s="157"/>
      <c r="O317" s="157"/>
      <c r="P317" s="157"/>
      <c r="Q317" s="157"/>
      <c r="R317" s="157"/>
      <c r="S317" s="157"/>
    </row>
    <row r="318" spans="2:19">
      <c r="B318" s="157"/>
      <c r="C318" s="157"/>
      <c r="D318" s="157"/>
      <c r="E318" s="157"/>
      <c r="F318" s="157"/>
      <c r="G318" s="157"/>
      <c r="H318" s="157"/>
      <c r="I318" s="157"/>
      <c r="J318" s="157"/>
      <c r="K318" s="157"/>
      <c r="L318" s="157"/>
      <c r="M318" s="157"/>
      <c r="N318" s="157"/>
      <c r="O318" s="157"/>
      <c r="P318" s="157"/>
      <c r="Q318" s="157"/>
      <c r="R318" s="157"/>
      <c r="S318" s="157"/>
    </row>
    <row r="319" spans="2:19">
      <c r="B319" s="157"/>
      <c r="C319" s="157"/>
      <c r="D319" s="157"/>
      <c r="E319" s="157"/>
      <c r="F319" s="157"/>
      <c r="G319" s="157"/>
      <c r="H319" s="157"/>
      <c r="I319" s="157"/>
      <c r="J319" s="157"/>
      <c r="K319" s="157"/>
      <c r="L319" s="157"/>
      <c r="M319" s="157"/>
      <c r="N319" s="157"/>
      <c r="O319" s="157"/>
      <c r="P319" s="157"/>
      <c r="Q319" s="157"/>
      <c r="R319" s="157"/>
      <c r="S319" s="157"/>
    </row>
    <row r="320" spans="2:19">
      <c r="B320" s="157"/>
      <c r="C320" s="157"/>
      <c r="D320" s="157"/>
      <c r="E320" s="157"/>
      <c r="F320" s="157"/>
      <c r="G320" s="157"/>
      <c r="H320" s="157"/>
      <c r="I320" s="157"/>
      <c r="J320" s="157"/>
      <c r="K320" s="157"/>
      <c r="L320" s="157"/>
      <c r="M320" s="157"/>
      <c r="N320" s="157"/>
      <c r="O320" s="157"/>
      <c r="P320" s="157"/>
      <c r="Q320" s="157"/>
      <c r="R320" s="157"/>
      <c r="S320" s="157"/>
    </row>
    <row r="321" spans="2:19">
      <c r="B321" s="157"/>
      <c r="C321" s="157"/>
      <c r="D321" s="157"/>
      <c r="E321" s="157"/>
      <c r="F321" s="157"/>
      <c r="G321" s="157"/>
      <c r="H321" s="157"/>
      <c r="I321" s="157"/>
      <c r="J321" s="157"/>
      <c r="K321" s="157"/>
      <c r="L321" s="157"/>
      <c r="M321" s="157"/>
      <c r="N321" s="157"/>
      <c r="O321" s="157"/>
      <c r="P321" s="157"/>
      <c r="Q321" s="157"/>
      <c r="R321" s="157"/>
      <c r="S321" s="157"/>
    </row>
    <row r="322" spans="2:19">
      <c r="B322" s="157"/>
      <c r="C322" s="157"/>
      <c r="D322" s="157"/>
      <c r="E322" s="157"/>
      <c r="F322" s="157"/>
      <c r="G322" s="157"/>
      <c r="H322" s="157"/>
      <c r="I322" s="157"/>
      <c r="J322" s="157"/>
      <c r="K322" s="157"/>
      <c r="L322" s="157"/>
      <c r="M322" s="157"/>
      <c r="N322" s="157"/>
      <c r="O322" s="157"/>
      <c r="P322" s="157"/>
      <c r="Q322" s="157"/>
      <c r="R322" s="157"/>
      <c r="S322" s="157"/>
    </row>
    <row r="323" spans="2:19">
      <c r="B323" s="157"/>
      <c r="C323" s="157"/>
      <c r="D323" s="157"/>
      <c r="E323" s="157"/>
      <c r="F323" s="157"/>
      <c r="G323" s="157"/>
      <c r="H323" s="157"/>
      <c r="I323" s="157"/>
      <c r="J323" s="157"/>
      <c r="K323" s="157"/>
      <c r="L323" s="157"/>
      <c r="M323" s="157"/>
      <c r="N323" s="157"/>
      <c r="O323" s="157"/>
      <c r="P323" s="157"/>
      <c r="Q323" s="157"/>
      <c r="R323" s="157"/>
      <c r="S323" s="157"/>
    </row>
    <row r="324" spans="2:19">
      <c r="B324" s="157"/>
      <c r="C324" s="157"/>
      <c r="D324" s="157"/>
      <c r="E324" s="157"/>
      <c r="F324" s="157"/>
      <c r="G324" s="157"/>
      <c r="H324" s="157"/>
      <c r="I324" s="157"/>
      <c r="J324" s="157"/>
      <c r="K324" s="157"/>
      <c r="L324" s="157"/>
      <c r="M324" s="157"/>
      <c r="N324" s="157"/>
      <c r="O324" s="157"/>
      <c r="P324" s="157"/>
      <c r="Q324" s="157"/>
      <c r="R324" s="157"/>
      <c r="S324" s="157"/>
    </row>
    <row r="325" spans="2:19">
      <c r="B325" s="157"/>
      <c r="C325" s="157"/>
      <c r="D325" s="157"/>
      <c r="E325" s="157"/>
      <c r="F325" s="157"/>
      <c r="G325" s="157"/>
      <c r="H325" s="157"/>
      <c r="I325" s="157"/>
      <c r="J325" s="157"/>
      <c r="K325" s="157"/>
      <c r="L325" s="157"/>
      <c r="M325" s="157"/>
      <c r="N325" s="157"/>
      <c r="O325" s="157"/>
      <c r="P325" s="157"/>
      <c r="Q325" s="157"/>
      <c r="R325" s="157"/>
      <c r="S325" s="157"/>
    </row>
    <row r="326" spans="2:19">
      <c r="B326" s="157"/>
      <c r="C326" s="157"/>
      <c r="D326" s="157"/>
      <c r="E326" s="157"/>
      <c r="F326" s="157"/>
      <c r="G326" s="157"/>
      <c r="H326" s="157"/>
      <c r="I326" s="157"/>
      <c r="J326" s="157"/>
      <c r="K326" s="157"/>
      <c r="L326" s="157"/>
      <c r="M326" s="157"/>
      <c r="N326" s="157"/>
      <c r="O326" s="157"/>
      <c r="P326" s="157"/>
      <c r="Q326" s="157"/>
      <c r="R326" s="157"/>
      <c r="S326" s="157"/>
    </row>
    <row r="327" spans="2:19">
      <c r="B327" s="157"/>
      <c r="C327" s="157"/>
      <c r="D327" s="157"/>
      <c r="E327" s="157"/>
      <c r="F327" s="157"/>
      <c r="G327" s="157"/>
      <c r="H327" s="157"/>
      <c r="I327" s="157"/>
      <c r="J327" s="157"/>
      <c r="K327" s="157"/>
      <c r="L327" s="157"/>
      <c r="M327" s="157"/>
      <c r="N327" s="157"/>
      <c r="O327" s="157"/>
      <c r="P327" s="157"/>
      <c r="Q327" s="157"/>
      <c r="R327" s="157"/>
      <c r="S327" s="157"/>
    </row>
    <row r="328" spans="2:19">
      <c r="B328" s="157"/>
      <c r="C328" s="157"/>
      <c r="D328" s="157"/>
      <c r="E328" s="157"/>
      <c r="F328" s="157"/>
      <c r="G328" s="157"/>
      <c r="H328" s="157"/>
      <c r="I328" s="157"/>
      <c r="J328" s="157"/>
      <c r="K328" s="157"/>
      <c r="L328" s="157"/>
      <c r="M328" s="157"/>
      <c r="N328" s="157"/>
      <c r="O328" s="157"/>
      <c r="P328" s="157"/>
      <c r="Q328" s="157"/>
      <c r="R328" s="157"/>
      <c r="S328" s="157"/>
    </row>
    <row r="329" spans="2:19">
      <c r="B329" s="157"/>
      <c r="C329" s="157"/>
      <c r="D329" s="157"/>
      <c r="E329" s="157"/>
      <c r="F329" s="157"/>
      <c r="G329" s="157"/>
      <c r="H329" s="157"/>
      <c r="I329" s="157"/>
      <c r="J329" s="157"/>
      <c r="K329" s="157"/>
      <c r="L329" s="157"/>
      <c r="M329" s="157"/>
      <c r="N329" s="157"/>
      <c r="O329" s="157"/>
      <c r="P329" s="157"/>
      <c r="Q329" s="157"/>
      <c r="R329" s="157"/>
      <c r="S329" s="157"/>
    </row>
    <row r="330" spans="2:19">
      <c r="B330" s="157"/>
      <c r="C330" s="157"/>
      <c r="D330" s="157"/>
      <c r="E330" s="157"/>
      <c r="F330" s="157"/>
      <c r="G330" s="157"/>
      <c r="H330" s="157"/>
      <c r="I330" s="157"/>
      <c r="J330" s="157"/>
      <c r="K330" s="157"/>
      <c r="L330" s="157"/>
      <c r="M330" s="157"/>
      <c r="N330" s="157"/>
      <c r="O330" s="157"/>
      <c r="P330" s="157"/>
      <c r="Q330" s="157"/>
      <c r="R330" s="157"/>
      <c r="S330" s="157"/>
    </row>
    <row r="331" spans="2:19">
      <c r="B331" s="157"/>
      <c r="C331" s="157"/>
      <c r="D331" s="157"/>
      <c r="E331" s="157"/>
      <c r="F331" s="157"/>
      <c r="G331" s="157"/>
      <c r="H331" s="157"/>
      <c r="I331" s="157"/>
      <c r="J331" s="157"/>
      <c r="K331" s="157"/>
      <c r="L331" s="157"/>
      <c r="M331" s="157"/>
      <c r="N331" s="157"/>
      <c r="O331" s="157"/>
      <c r="P331" s="157"/>
      <c r="Q331" s="157"/>
      <c r="R331" s="157"/>
      <c r="S331" s="157"/>
    </row>
    <row r="332" spans="2:19">
      <c r="B332" s="157"/>
      <c r="C332" s="157"/>
      <c r="D332" s="157"/>
      <c r="E332" s="157"/>
      <c r="F332" s="157"/>
      <c r="G332" s="157"/>
      <c r="H332" s="157"/>
      <c r="I332" s="157"/>
      <c r="J332" s="157"/>
      <c r="K332" s="157"/>
      <c r="L332" s="157"/>
      <c r="M332" s="157"/>
      <c r="N332" s="157"/>
      <c r="O332" s="157"/>
      <c r="P332" s="157"/>
      <c r="Q332" s="157"/>
      <c r="R332" s="157"/>
      <c r="S332" s="157"/>
    </row>
    <row r="333" spans="2:19">
      <c r="B333" s="157"/>
      <c r="C333" s="157"/>
      <c r="D333" s="157"/>
      <c r="E333" s="157"/>
      <c r="F333" s="157"/>
      <c r="G333" s="157"/>
      <c r="H333" s="157"/>
      <c r="I333" s="157"/>
      <c r="J333" s="157"/>
      <c r="K333" s="157"/>
      <c r="L333" s="157"/>
      <c r="M333" s="157"/>
      <c r="N333" s="157"/>
      <c r="O333" s="157"/>
      <c r="P333" s="157"/>
      <c r="Q333" s="157"/>
      <c r="R333" s="157"/>
      <c r="S333" s="157"/>
    </row>
    <row r="334" spans="2:19">
      <c r="B334" s="157"/>
      <c r="C334" s="157"/>
      <c r="D334" s="157"/>
      <c r="E334" s="157"/>
      <c r="F334" s="157"/>
      <c r="G334" s="157"/>
      <c r="H334" s="157"/>
      <c r="I334" s="157"/>
      <c r="J334" s="157"/>
      <c r="K334" s="157"/>
      <c r="L334" s="157"/>
      <c r="M334" s="157"/>
      <c r="N334" s="157"/>
      <c r="O334" s="157"/>
      <c r="P334" s="157"/>
      <c r="Q334" s="157"/>
      <c r="R334" s="157"/>
      <c r="S334" s="157"/>
    </row>
    <row r="335" spans="2:19">
      <c r="B335" s="157"/>
      <c r="C335" s="157"/>
      <c r="D335" s="157"/>
      <c r="E335" s="157"/>
      <c r="F335" s="157"/>
      <c r="G335" s="157"/>
      <c r="H335" s="157"/>
      <c r="I335" s="157"/>
      <c r="J335" s="157"/>
      <c r="K335" s="157"/>
      <c r="L335" s="157"/>
      <c r="M335" s="157"/>
      <c r="N335" s="157"/>
      <c r="O335" s="157"/>
      <c r="P335" s="157"/>
      <c r="Q335" s="157"/>
      <c r="R335" s="157"/>
      <c r="S335" s="157"/>
    </row>
    <row r="336" spans="2:19">
      <c r="B336" s="157"/>
      <c r="C336" s="157"/>
      <c r="D336" s="157"/>
      <c r="E336" s="157"/>
      <c r="F336" s="157"/>
      <c r="G336" s="157"/>
      <c r="H336" s="157"/>
      <c r="I336" s="157"/>
      <c r="J336" s="157"/>
      <c r="K336" s="157"/>
      <c r="L336" s="157"/>
      <c r="M336" s="157"/>
      <c r="N336" s="157"/>
      <c r="O336" s="157"/>
      <c r="P336" s="157"/>
      <c r="Q336" s="157"/>
      <c r="R336" s="157"/>
      <c r="S336" s="157"/>
    </row>
    <row r="337" spans="2:19">
      <c r="B337" s="157"/>
      <c r="C337" s="157"/>
      <c r="D337" s="157"/>
      <c r="E337" s="157"/>
      <c r="F337" s="157"/>
      <c r="G337" s="157"/>
      <c r="H337" s="157"/>
      <c r="I337" s="157"/>
      <c r="J337" s="157"/>
      <c r="K337" s="157"/>
      <c r="L337" s="157"/>
      <c r="M337" s="157"/>
      <c r="N337" s="157"/>
      <c r="O337" s="157"/>
      <c r="P337" s="157"/>
      <c r="Q337" s="157"/>
      <c r="R337" s="157"/>
      <c r="S337" s="157"/>
    </row>
    <row r="338" spans="2:19">
      <c r="B338" s="157"/>
      <c r="C338" s="157"/>
      <c r="D338" s="157"/>
      <c r="E338" s="157"/>
      <c r="F338" s="157"/>
      <c r="G338" s="157"/>
      <c r="H338" s="157"/>
      <c r="I338" s="157"/>
      <c r="J338" s="157"/>
      <c r="K338" s="157"/>
      <c r="L338" s="157"/>
      <c r="M338" s="157"/>
      <c r="N338" s="157"/>
      <c r="O338" s="157"/>
      <c r="P338" s="157"/>
      <c r="Q338" s="157"/>
      <c r="R338" s="157"/>
      <c r="S338" s="157"/>
    </row>
    <row r="339" spans="2:19">
      <c r="B339" s="157"/>
      <c r="C339" s="157"/>
      <c r="D339" s="157"/>
      <c r="E339" s="157"/>
      <c r="F339" s="157"/>
      <c r="G339" s="157"/>
      <c r="H339" s="157"/>
      <c r="I339" s="157"/>
      <c r="J339" s="157"/>
      <c r="K339" s="157"/>
      <c r="L339" s="157"/>
      <c r="M339" s="157"/>
      <c r="N339" s="157"/>
      <c r="O339" s="157"/>
      <c r="P339" s="157"/>
      <c r="Q339" s="157"/>
      <c r="R339" s="157"/>
      <c r="S339" s="157"/>
    </row>
    <row r="340" spans="2:19">
      <c r="B340" s="157"/>
      <c r="C340" s="157"/>
      <c r="D340" s="157"/>
      <c r="E340" s="157"/>
      <c r="F340" s="157"/>
      <c r="G340" s="157"/>
      <c r="H340" s="157"/>
      <c r="I340" s="157"/>
      <c r="J340" s="157"/>
      <c r="K340" s="157"/>
      <c r="L340" s="157"/>
      <c r="M340" s="157"/>
      <c r="N340" s="157"/>
      <c r="O340" s="157"/>
      <c r="P340" s="157"/>
      <c r="Q340" s="157"/>
      <c r="R340" s="157"/>
      <c r="S340" s="157"/>
    </row>
    <row r="341" spans="2:19">
      <c r="B341" s="157"/>
      <c r="C341" s="157"/>
      <c r="D341" s="157"/>
      <c r="E341" s="157"/>
      <c r="F341" s="157"/>
      <c r="G341" s="157"/>
      <c r="H341" s="157"/>
      <c r="I341" s="157"/>
      <c r="J341" s="157"/>
      <c r="K341" s="157"/>
      <c r="L341" s="157"/>
      <c r="M341" s="157"/>
      <c r="N341" s="157"/>
      <c r="O341" s="157"/>
      <c r="P341" s="157"/>
      <c r="Q341" s="157"/>
      <c r="R341" s="157"/>
      <c r="S341" s="157"/>
    </row>
    <row r="342" spans="2:19">
      <c r="B342" s="157"/>
      <c r="C342" s="157"/>
      <c r="D342" s="157"/>
      <c r="E342" s="157"/>
      <c r="F342" s="157"/>
      <c r="G342" s="157"/>
      <c r="H342" s="157"/>
      <c r="I342" s="157"/>
      <c r="J342" s="157"/>
      <c r="K342" s="157"/>
      <c r="L342" s="157"/>
      <c r="M342" s="157"/>
      <c r="N342" s="157"/>
      <c r="O342" s="157"/>
      <c r="P342" s="157"/>
      <c r="Q342" s="157"/>
      <c r="R342" s="157"/>
      <c r="S342" s="157"/>
    </row>
    <row r="343" spans="2:19">
      <c r="B343" s="157"/>
      <c r="C343" s="157"/>
      <c r="D343" s="157"/>
      <c r="E343" s="157"/>
      <c r="F343" s="157"/>
      <c r="G343" s="157"/>
      <c r="H343" s="157"/>
      <c r="I343" s="157"/>
      <c r="J343" s="157"/>
      <c r="K343" s="157"/>
      <c r="L343" s="157"/>
      <c r="M343" s="157"/>
      <c r="N343" s="157"/>
      <c r="O343" s="157"/>
      <c r="P343" s="157"/>
      <c r="Q343" s="157"/>
      <c r="R343" s="157"/>
      <c r="S343" s="157"/>
    </row>
    <row r="344" spans="2:19">
      <c r="B344" s="157"/>
      <c r="C344" s="157"/>
      <c r="D344" s="157"/>
      <c r="E344" s="157"/>
      <c r="F344" s="157"/>
      <c r="G344" s="157"/>
      <c r="H344" s="157"/>
      <c r="I344" s="157"/>
      <c r="J344" s="157"/>
      <c r="K344" s="157"/>
      <c r="L344" s="157"/>
      <c r="M344" s="157"/>
      <c r="N344" s="157"/>
      <c r="O344" s="157"/>
      <c r="P344" s="157"/>
      <c r="Q344" s="157"/>
      <c r="R344" s="157"/>
      <c r="S344" s="157"/>
    </row>
    <row r="345" spans="2:19">
      <c r="B345" s="157"/>
      <c r="C345" s="157"/>
      <c r="D345" s="157"/>
      <c r="E345" s="157"/>
      <c r="F345" s="157"/>
      <c r="G345" s="157"/>
      <c r="H345" s="157"/>
      <c r="I345" s="157"/>
      <c r="J345" s="157"/>
      <c r="K345" s="157"/>
      <c r="L345" s="157"/>
      <c r="M345" s="157"/>
      <c r="N345" s="157"/>
      <c r="O345" s="157"/>
      <c r="P345" s="157"/>
      <c r="Q345" s="157"/>
      <c r="R345" s="157"/>
      <c r="S345" s="157"/>
    </row>
    <row r="346" spans="2:19">
      <c r="B346" s="157"/>
      <c r="C346" s="157"/>
      <c r="D346" s="157"/>
      <c r="E346" s="157"/>
      <c r="F346" s="157"/>
      <c r="G346" s="157"/>
      <c r="H346" s="157"/>
      <c r="I346" s="157"/>
      <c r="J346" s="157"/>
      <c r="K346" s="157"/>
      <c r="L346" s="157"/>
      <c r="M346" s="157"/>
      <c r="N346" s="157"/>
      <c r="O346" s="157"/>
      <c r="P346" s="157"/>
      <c r="Q346" s="157"/>
      <c r="R346" s="157"/>
      <c r="S346" s="157"/>
    </row>
    <row r="347" spans="2:19">
      <c r="B347" s="157"/>
      <c r="C347" s="157"/>
      <c r="D347" s="157"/>
      <c r="E347" s="157"/>
      <c r="F347" s="157"/>
      <c r="G347" s="157"/>
      <c r="H347" s="157"/>
      <c r="I347" s="157"/>
      <c r="J347" s="157"/>
      <c r="K347" s="157"/>
      <c r="L347" s="157"/>
      <c r="M347" s="157"/>
      <c r="N347" s="157"/>
      <c r="O347" s="157"/>
      <c r="P347" s="157"/>
      <c r="Q347" s="157"/>
      <c r="R347" s="157"/>
      <c r="S347" s="157"/>
    </row>
    <row r="348" spans="2:19">
      <c r="B348" s="157"/>
      <c r="C348" s="157"/>
      <c r="D348" s="157"/>
      <c r="E348" s="157"/>
      <c r="F348" s="157"/>
      <c r="G348" s="157"/>
      <c r="H348" s="157"/>
      <c r="I348" s="157"/>
      <c r="J348" s="157"/>
      <c r="K348" s="157"/>
      <c r="L348" s="157"/>
      <c r="M348" s="157"/>
      <c r="N348" s="157"/>
      <c r="O348" s="157"/>
      <c r="P348" s="157"/>
      <c r="Q348" s="157"/>
      <c r="R348" s="157"/>
      <c r="S348" s="157"/>
    </row>
    <row r="349" spans="2:19">
      <c r="B349" s="157"/>
      <c r="C349" s="157"/>
      <c r="D349" s="157"/>
      <c r="E349" s="157"/>
      <c r="F349" s="157"/>
      <c r="G349" s="157"/>
      <c r="H349" s="157"/>
      <c r="I349" s="157"/>
      <c r="J349" s="157"/>
      <c r="K349" s="157"/>
      <c r="L349" s="157"/>
      <c r="M349" s="157"/>
      <c r="N349" s="157"/>
      <c r="O349" s="157"/>
      <c r="P349" s="157"/>
      <c r="Q349" s="157"/>
      <c r="R349" s="157"/>
      <c r="S349" s="157"/>
    </row>
    <row r="350" spans="2:19">
      <c r="B350" s="157"/>
      <c r="C350" s="157"/>
      <c r="D350" s="157"/>
      <c r="E350" s="157"/>
      <c r="F350" s="157"/>
      <c r="G350" s="157"/>
      <c r="H350" s="157"/>
      <c r="I350" s="157"/>
      <c r="J350" s="157"/>
      <c r="K350" s="157"/>
      <c r="L350" s="157"/>
      <c r="M350" s="157"/>
      <c r="N350" s="157"/>
      <c r="O350" s="157"/>
      <c r="P350" s="157"/>
      <c r="Q350" s="157"/>
      <c r="R350" s="157"/>
      <c r="S350" s="157"/>
    </row>
    <row r="351" spans="2:19">
      <c r="B351" s="157"/>
      <c r="C351" s="157"/>
      <c r="D351" s="157"/>
      <c r="E351" s="157"/>
      <c r="F351" s="157"/>
      <c r="G351" s="157"/>
      <c r="H351" s="157"/>
      <c r="I351" s="157"/>
      <c r="J351" s="157"/>
      <c r="K351" s="157"/>
      <c r="L351" s="157"/>
      <c r="M351" s="157"/>
      <c r="N351" s="157"/>
      <c r="O351" s="157"/>
      <c r="P351" s="157"/>
      <c r="Q351" s="157"/>
      <c r="R351" s="157"/>
      <c r="S351" s="157"/>
    </row>
    <row r="352" spans="2:19">
      <c r="B352" s="157"/>
      <c r="C352" s="157"/>
      <c r="D352" s="157"/>
      <c r="E352" s="157"/>
      <c r="F352" s="157"/>
      <c r="G352" s="157"/>
      <c r="H352" s="157"/>
      <c r="I352" s="157"/>
      <c r="J352" s="157"/>
      <c r="K352" s="157"/>
      <c r="L352" s="157"/>
      <c r="M352" s="157"/>
      <c r="N352" s="157"/>
      <c r="O352" s="157"/>
      <c r="P352" s="157"/>
      <c r="Q352" s="157"/>
      <c r="R352" s="157"/>
      <c r="S352" s="157"/>
    </row>
    <row r="353" spans="2:19">
      <c r="B353" s="157"/>
      <c r="C353" s="157"/>
      <c r="D353" s="157"/>
      <c r="E353" s="157"/>
      <c r="F353" s="157"/>
      <c r="G353" s="157"/>
      <c r="H353" s="157"/>
      <c r="I353" s="157"/>
      <c r="J353" s="157"/>
      <c r="K353" s="157"/>
      <c r="L353" s="157"/>
      <c r="M353" s="157"/>
      <c r="N353" s="157"/>
      <c r="O353" s="157"/>
      <c r="P353" s="157"/>
      <c r="Q353" s="157"/>
      <c r="R353" s="157"/>
      <c r="S353" s="157"/>
    </row>
    <row r="354" spans="2:19">
      <c r="B354" s="157"/>
      <c r="C354" s="157"/>
      <c r="D354" s="157"/>
      <c r="E354" s="157"/>
      <c r="F354" s="157"/>
      <c r="G354" s="157"/>
      <c r="H354" s="157"/>
      <c r="I354" s="157"/>
      <c r="J354" s="157"/>
      <c r="K354" s="157"/>
      <c r="L354" s="157"/>
      <c r="M354" s="157"/>
      <c r="N354" s="157"/>
      <c r="O354" s="157"/>
      <c r="P354" s="157"/>
      <c r="Q354" s="157"/>
      <c r="R354" s="157"/>
      <c r="S354" s="157"/>
    </row>
    <row r="355" spans="2:19">
      <c r="B355" s="157"/>
      <c r="C355" s="157"/>
      <c r="D355" s="157"/>
      <c r="E355" s="157"/>
      <c r="F355" s="157"/>
      <c r="G355" s="157"/>
      <c r="H355" s="157"/>
      <c r="I355" s="157"/>
      <c r="J355" s="157"/>
      <c r="K355" s="157"/>
      <c r="L355" s="157"/>
      <c r="M355" s="157"/>
      <c r="N355" s="157"/>
      <c r="O355" s="157"/>
      <c r="P355" s="157"/>
      <c r="Q355" s="157"/>
      <c r="R355" s="157"/>
      <c r="S355" s="157"/>
    </row>
    <row r="356" spans="2:19">
      <c r="B356" s="157"/>
      <c r="C356" s="157"/>
      <c r="D356" s="157"/>
      <c r="E356" s="157"/>
      <c r="F356" s="157"/>
      <c r="G356" s="157"/>
      <c r="H356" s="157"/>
      <c r="I356" s="157"/>
      <c r="J356" s="157"/>
      <c r="K356" s="157"/>
      <c r="L356" s="157"/>
      <c r="M356" s="157"/>
      <c r="N356" s="157"/>
      <c r="O356" s="157"/>
      <c r="P356" s="157"/>
      <c r="Q356" s="157"/>
      <c r="R356" s="157"/>
      <c r="S356" s="157"/>
    </row>
    <row r="357" spans="2:19">
      <c r="B357" s="157"/>
      <c r="C357" s="157"/>
      <c r="D357" s="157"/>
      <c r="E357" s="157"/>
      <c r="F357" s="157"/>
      <c r="G357" s="157"/>
      <c r="H357" s="157"/>
      <c r="I357" s="157"/>
      <c r="J357" s="157"/>
      <c r="K357" s="157"/>
      <c r="L357" s="157"/>
      <c r="M357" s="157"/>
      <c r="N357" s="157"/>
      <c r="O357" s="157"/>
      <c r="P357" s="157"/>
      <c r="Q357" s="157"/>
      <c r="R357" s="157"/>
      <c r="S357" s="157"/>
    </row>
    <row r="358" spans="2:19">
      <c r="B358" s="157"/>
      <c r="C358" s="157"/>
      <c r="D358" s="157"/>
      <c r="E358" s="157"/>
      <c r="F358" s="157"/>
      <c r="G358" s="157"/>
      <c r="H358" s="157"/>
      <c r="I358" s="157"/>
      <c r="J358" s="157"/>
      <c r="K358" s="157"/>
      <c r="L358" s="157"/>
      <c r="M358" s="157"/>
      <c r="N358" s="157"/>
      <c r="O358" s="157"/>
      <c r="P358" s="157"/>
      <c r="Q358" s="157"/>
      <c r="R358" s="157"/>
      <c r="S358" s="157"/>
    </row>
    <row r="359" spans="2:19">
      <c r="B359" s="157"/>
      <c r="C359" s="157"/>
      <c r="D359" s="157"/>
      <c r="E359" s="157"/>
      <c r="F359" s="157"/>
      <c r="G359" s="157"/>
      <c r="H359" s="157"/>
      <c r="I359" s="157"/>
      <c r="J359" s="157"/>
      <c r="K359" s="157"/>
      <c r="L359" s="157"/>
      <c r="M359" s="157"/>
      <c r="N359" s="157"/>
      <c r="O359" s="157"/>
      <c r="P359" s="157"/>
      <c r="Q359" s="157"/>
      <c r="R359" s="157"/>
      <c r="S359" s="157"/>
    </row>
    <row r="360" spans="2:19">
      <c r="B360" s="157"/>
      <c r="C360" s="157"/>
      <c r="D360" s="157"/>
      <c r="E360" s="157"/>
      <c r="F360" s="157"/>
      <c r="G360" s="157"/>
      <c r="H360" s="157"/>
      <c r="I360" s="157"/>
      <c r="J360" s="157"/>
      <c r="K360" s="157"/>
      <c r="L360" s="157"/>
      <c r="M360" s="157"/>
      <c r="N360" s="157"/>
      <c r="O360" s="157"/>
      <c r="P360" s="157"/>
      <c r="Q360" s="157"/>
      <c r="R360" s="157"/>
      <c r="S360" s="157"/>
    </row>
    <row r="361" spans="2:19">
      <c r="B361" s="157"/>
      <c r="C361" s="157"/>
      <c r="D361" s="157"/>
      <c r="E361" s="157"/>
      <c r="F361" s="157"/>
      <c r="G361" s="157"/>
      <c r="H361" s="157"/>
      <c r="I361" s="157"/>
      <c r="J361" s="157"/>
      <c r="K361" s="157"/>
      <c r="L361" s="157"/>
      <c r="M361" s="157"/>
      <c r="N361" s="157"/>
      <c r="O361" s="157"/>
      <c r="P361" s="157"/>
      <c r="Q361" s="157"/>
      <c r="R361" s="157"/>
      <c r="S361" s="157"/>
    </row>
    <row r="362" spans="2:19">
      <c r="B362" s="157"/>
      <c r="C362" s="157"/>
      <c r="D362" s="157"/>
      <c r="E362" s="157"/>
      <c r="F362" s="157"/>
      <c r="G362" s="157"/>
      <c r="H362" s="157"/>
      <c r="I362" s="157"/>
      <c r="J362" s="157"/>
      <c r="K362" s="157"/>
      <c r="L362" s="157"/>
      <c r="M362" s="157"/>
      <c r="N362" s="157"/>
      <c r="O362" s="157"/>
      <c r="P362" s="157"/>
      <c r="Q362" s="157"/>
      <c r="R362" s="157"/>
      <c r="S362" s="157"/>
    </row>
    <row r="363" spans="2:19">
      <c r="B363" s="157"/>
      <c r="C363" s="157"/>
      <c r="D363" s="157"/>
      <c r="E363" s="157"/>
      <c r="F363" s="157"/>
      <c r="G363" s="157"/>
      <c r="H363" s="157"/>
      <c r="I363" s="157"/>
      <c r="J363" s="157"/>
      <c r="K363" s="157"/>
      <c r="L363" s="157"/>
      <c r="M363" s="157"/>
      <c r="N363" s="157"/>
      <c r="O363" s="157"/>
      <c r="P363" s="157"/>
      <c r="Q363" s="157"/>
      <c r="R363" s="157"/>
      <c r="S363" s="157"/>
    </row>
    <row r="364" spans="2:19">
      <c r="B364" s="157"/>
      <c r="C364" s="157"/>
      <c r="D364" s="157"/>
      <c r="E364" s="157"/>
      <c r="F364" s="157"/>
      <c r="G364" s="157"/>
      <c r="H364" s="157"/>
      <c r="I364" s="157"/>
      <c r="J364" s="157"/>
      <c r="K364" s="157"/>
      <c r="L364" s="157"/>
      <c r="M364" s="157"/>
      <c r="N364" s="157"/>
      <c r="O364" s="157"/>
      <c r="P364" s="157"/>
      <c r="Q364" s="157"/>
      <c r="R364" s="157"/>
      <c r="S364" s="157"/>
    </row>
    <row r="365" spans="2:19">
      <c r="B365" s="157"/>
      <c r="C365" s="157"/>
      <c r="D365" s="157"/>
      <c r="E365" s="157"/>
      <c r="F365" s="157"/>
      <c r="G365" s="157"/>
      <c r="H365" s="157"/>
      <c r="I365" s="157"/>
      <c r="J365" s="157"/>
      <c r="K365" s="157"/>
      <c r="L365" s="157"/>
      <c r="M365" s="157"/>
      <c r="N365" s="157"/>
      <c r="O365" s="157"/>
      <c r="P365" s="157"/>
      <c r="Q365" s="157"/>
      <c r="R365" s="157"/>
      <c r="S365" s="157"/>
    </row>
    <row r="366" spans="2:19">
      <c r="B366" s="157"/>
      <c r="C366" s="157"/>
      <c r="D366" s="157"/>
      <c r="E366" s="157"/>
      <c r="F366" s="157"/>
      <c r="G366" s="157"/>
      <c r="H366" s="157"/>
      <c r="I366" s="157"/>
      <c r="J366" s="157"/>
      <c r="K366" s="157"/>
      <c r="L366" s="157"/>
      <c r="M366" s="157"/>
      <c r="N366" s="157"/>
      <c r="O366" s="157"/>
      <c r="P366" s="157"/>
      <c r="Q366" s="157"/>
      <c r="R366" s="157"/>
      <c r="S366" s="157"/>
    </row>
    <row r="367" spans="2:19">
      <c r="B367" s="157"/>
      <c r="C367" s="157"/>
      <c r="D367" s="157"/>
      <c r="E367" s="157"/>
      <c r="F367" s="157"/>
      <c r="G367" s="157"/>
      <c r="H367" s="157"/>
      <c r="I367" s="157"/>
      <c r="J367" s="157"/>
      <c r="K367" s="157"/>
      <c r="L367" s="157"/>
      <c r="M367" s="157"/>
      <c r="N367" s="157"/>
      <c r="O367" s="157"/>
      <c r="P367" s="157"/>
      <c r="Q367" s="157"/>
      <c r="R367" s="157"/>
      <c r="S367" s="157"/>
    </row>
    <row r="368" spans="2:19">
      <c r="B368" s="157"/>
      <c r="C368" s="157"/>
      <c r="D368" s="157"/>
      <c r="E368" s="157"/>
      <c r="F368" s="157"/>
      <c r="G368" s="157"/>
      <c r="H368" s="157"/>
      <c r="I368" s="157"/>
      <c r="J368" s="157"/>
      <c r="K368" s="157"/>
      <c r="L368" s="157"/>
      <c r="M368" s="157"/>
      <c r="N368" s="157"/>
      <c r="O368" s="157"/>
      <c r="P368" s="157"/>
      <c r="Q368" s="157"/>
      <c r="R368" s="157"/>
      <c r="S368" s="157"/>
    </row>
    <row r="369" spans="2:19">
      <c r="B369" s="157"/>
      <c r="C369" s="157"/>
      <c r="D369" s="157"/>
      <c r="E369" s="157"/>
      <c r="F369" s="157"/>
      <c r="G369" s="157"/>
      <c r="H369" s="157"/>
      <c r="I369" s="157"/>
      <c r="J369" s="157"/>
      <c r="K369" s="157"/>
      <c r="L369" s="157"/>
      <c r="M369" s="157"/>
      <c r="N369" s="157"/>
      <c r="O369" s="157"/>
      <c r="P369" s="157"/>
      <c r="Q369" s="157"/>
      <c r="R369" s="157"/>
      <c r="S369" s="157"/>
    </row>
    <row r="370" spans="2:19">
      <c r="B370" s="157"/>
      <c r="C370" s="157"/>
      <c r="D370" s="157"/>
      <c r="E370" s="157"/>
      <c r="F370" s="157"/>
      <c r="G370" s="157"/>
      <c r="H370" s="157"/>
      <c r="I370" s="157"/>
      <c r="J370" s="157"/>
      <c r="K370" s="157"/>
      <c r="L370" s="157"/>
      <c r="M370" s="157"/>
      <c r="N370" s="157"/>
      <c r="O370" s="157"/>
      <c r="P370" s="157"/>
      <c r="Q370" s="157"/>
      <c r="R370" s="157"/>
      <c r="S370" s="157"/>
    </row>
    <row r="371" spans="2:19">
      <c r="B371" s="157"/>
      <c r="C371" s="157"/>
      <c r="D371" s="157"/>
      <c r="E371" s="157"/>
      <c r="F371" s="157"/>
      <c r="G371" s="157"/>
      <c r="H371" s="157"/>
      <c r="I371" s="157"/>
      <c r="J371" s="157"/>
      <c r="K371" s="157"/>
      <c r="L371" s="157"/>
      <c r="M371" s="157"/>
      <c r="N371" s="157"/>
      <c r="O371" s="157"/>
      <c r="P371" s="157"/>
      <c r="Q371" s="157"/>
      <c r="R371" s="157"/>
      <c r="S371" s="157"/>
    </row>
    <row r="372" spans="2:19">
      <c r="B372" s="157"/>
      <c r="C372" s="157"/>
      <c r="D372" s="157"/>
      <c r="E372" s="157"/>
      <c r="F372" s="157"/>
      <c r="G372" s="157"/>
      <c r="H372" s="157"/>
      <c r="I372" s="157"/>
      <c r="J372" s="157"/>
      <c r="K372" s="157"/>
      <c r="L372" s="157"/>
      <c r="M372" s="157"/>
      <c r="N372" s="157"/>
      <c r="O372" s="157"/>
      <c r="P372" s="157"/>
      <c r="Q372" s="157"/>
      <c r="R372" s="157"/>
      <c r="S372" s="157"/>
    </row>
    <row r="373" spans="2:19">
      <c r="B373" s="157"/>
      <c r="C373" s="157"/>
      <c r="D373" s="157"/>
      <c r="E373" s="157"/>
      <c r="F373" s="157"/>
      <c r="G373" s="157"/>
      <c r="H373" s="157"/>
      <c r="I373" s="157"/>
      <c r="J373" s="157"/>
      <c r="K373" s="157"/>
      <c r="L373" s="157"/>
      <c r="M373" s="157"/>
      <c r="N373" s="157"/>
      <c r="O373" s="157"/>
      <c r="P373" s="157"/>
      <c r="Q373" s="157"/>
      <c r="R373" s="157"/>
      <c r="S373" s="157"/>
    </row>
    <row r="374" spans="2:19">
      <c r="B374" s="157"/>
      <c r="C374" s="157"/>
      <c r="D374" s="157"/>
      <c r="E374" s="157"/>
      <c r="F374" s="157"/>
      <c r="G374" s="157"/>
      <c r="H374" s="157"/>
      <c r="I374" s="157"/>
      <c r="J374" s="157"/>
      <c r="K374" s="157"/>
      <c r="L374" s="157"/>
      <c r="M374" s="157"/>
      <c r="N374" s="157"/>
      <c r="O374" s="157"/>
      <c r="P374" s="157"/>
      <c r="Q374" s="157"/>
      <c r="R374" s="157"/>
      <c r="S374" s="157"/>
    </row>
    <row r="375" spans="2:19">
      <c r="B375" s="157"/>
      <c r="C375" s="157"/>
      <c r="D375" s="157"/>
      <c r="E375" s="157"/>
      <c r="F375" s="157"/>
      <c r="G375" s="157"/>
      <c r="H375" s="157"/>
      <c r="I375" s="157"/>
      <c r="J375" s="157"/>
      <c r="K375" s="157"/>
      <c r="L375" s="157"/>
      <c r="M375" s="157"/>
      <c r="N375" s="157"/>
      <c r="O375" s="157"/>
      <c r="P375" s="157"/>
      <c r="Q375" s="157"/>
      <c r="R375" s="157"/>
      <c r="S375" s="157"/>
    </row>
    <row r="376" spans="2:19">
      <c r="B376" s="157"/>
      <c r="C376" s="157"/>
      <c r="D376" s="157"/>
      <c r="E376" s="157"/>
      <c r="F376" s="157"/>
      <c r="G376" s="157"/>
      <c r="H376" s="157"/>
      <c r="I376" s="157"/>
      <c r="J376" s="157"/>
      <c r="K376" s="157"/>
      <c r="L376" s="157"/>
      <c r="M376" s="157"/>
      <c r="N376" s="157"/>
      <c r="O376" s="157"/>
      <c r="P376" s="157"/>
      <c r="Q376" s="157"/>
      <c r="R376" s="157"/>
      <c r="S376" s="157"/>
    </row>
    <row r="377" spans="2:19">
      <c r="B377" s="157"/>
      <c r="C377" s="157"/>
      <c r="D377" s="157"/>
      <c r="E377" s="157"/>
      <c r="F377" s="157"/>
      <c r="G377" s="157"/>
      <c r="H377" s="157"/>
      <c r="I377" s="157"/>
      <c r="J377" s="157"/>
      <c r="K377" s="157"/>
      <c r="L377" s="157"/>
      <c r="M377" s="157"/>
      <c r="N377" s="157"/>
      <c r="O377" s="157"/>
      <c r="P377" s="157"/>
      <c r="Q377" s="157"/>
      <c r="R377" s="157"/>
      <c r="S377" s="157"/>
    </row>
    <row r="378" spans="2:19">
      <c r="B378" s="157"/>
      <c r="C378" s="157"/>
      <c r="D378" s="157"/>
      <c r="E378" s="157"/>
      <c r="F378" s="157"/>
      <c r="G378" s="157"/>
      <c r="H378" s="157"/>
      <c r="I378" s="157"/>
      <c r="J378" s="157"/>
      <c r="K378" s="157"/>
      <c r="L378" s="157"/>
      <c r="M378" s="157"/>
      <c r="N378" s="157"/>
      <c r="O378" s="157"/>
      <c r="P378" s="157"/>
      <c r="Q378" s="157"/>
      <c r="R378" s="157"/>
      <c r="S378" s="157"/>
    </row>
    <row r="379" spans="2:19">
      <c r="B379" s="157"/>
      <c r="C379" s="157"/>
      <c r="D379" s="157"/>
      <c r="E379" s="157"/>
      <c r="F379" s="157"/>
      <c r="G379" s="157"/>
      <c r="H379" s="157"/>
      <c r="I379" s="157"/>
      <c r="J379" s="157"/>
      <c r="K379" s="157"/>
      <c r="L379" s="157"/>
      <c r="M379" s="157"/>
      <c r="N379" s="157"/>
      <c r="O379" s="157"/>
      <c r="P379" s="157"/>
      <c r="Q379" s="157"/>
      <c r="R379" s="157"/>
      <c r="S379" s="157"/>
    </row>
    <row r="380" spans="2:19">
      <c r="B380" s="157"/>
      <c r="C380" s="157"/>
      <c r="D380" s="157"/>
      <c r="E380" s="157"/>
      <c r="F380" s="157"/>
      <c r="G380" s="157"/>
      <c r="H380" s="157"/>
      <c r="I380" s="157"/>
      <c r="J380" s="157"/>
      <c r="K380" s="157"/>
      <c r="L380" s="157"/>
      <c r="M380" s="157"/>
      <c r="N380" s="157"/>
      <c r="O380" s="157"/>
      <c r="P380" s="157"/>
      <c r="Q380" s="157"/>
      <c r="R380" s="157"/>
      <c r="S380" s="157"/>
    </row>
    <row r="381" spans="2:19">
      <c r="B381" s="157"/>
      <c r="C381" s="157"/>
      <c r="D381" s="157"/>
      <c r="E381" s="157"/>
      <c r="F381" s="157"/>
      <c r="G381" s="157"/>
      <c r="H381" s="157"/>
      <c r="I381" s="157"/>
      <c r="J381" s="157"/>
      <c r="K381" s="157"/>
      <c r="L381" s="157"/>
      <c r="M381" s="157"/>
      <c r="N381" s="157"/>
      <c r="O381" s="157"/>
      <c r="P381" s="157"/>
      <c r="Q381" s="157"/>
      <c r="R381" s="157"/>
      <c r="S381" s="157"/>
    </row>
    <row r="382" spans="2:19">
      <c r="B382" s="157"/>
      <c r="C382" s="157"/>
      <c r="D382" s="157"/>
      <c r="E382" s="157"/>
      <c r="F382" s="157"/>
      <c r="G382" s="157"/>
      <c r="H382" s="157"/>
      <c r="I382" s="157"/>
      <c r="J382" s="157"/>
      <c r="K382" s="157"/>
      <c r="L382" s="157"/>
      <c r="M382" s="157"/>
      <c r="N382" s="157"/>
      <c r="O382" s="157"/>
      <c r="P382" s="157"/>
      <c r="Q382" s="157"/>
      <c r="R382" s="157"/>
      <c r="S382" s="157"/>
    </row>
    <row r="383" spans="2:19">
      <c r="B383" s="157"/>
      <c r="C383" s="157"/>
      <c r="D383" s="157"/>
      <c r="E383" s="157"/>
      <c r="F383" s="157"/>
      <c r="G383" s="157"/>
      <c r="H383" s="157"/>
      <c r="I383" s="157"/>
      <c r="J383" s="157"/>
      <c r="K383" s="157"/>
      <c r="L383" s="157"/>
      <c r="M383" s="157"/>
      <c r="N383" s="157"/>
      <c r="O383" s="157"/>
      <c r="P383" s="157"/>
      <c r="Q383" s="157"/>
      <c r="R383" s="157"/>
      <c r="S383" s="157"/>
    </row>
    <row r="384" spans="2:19">
      <c r="B384" s="157"/>
      <c r="C384" s="157"/>
      <c r="D384" s="157"/>
      <c r="E384" s="157"/>
      <c r="F384" s="157"/>
      <c r="G384" s="157"/>
      <c r="H384" s="157"/>
      <c r="I384" s="157"/>
      <c r="J384" s="157"/>
      <c r="K384" s="157"/>
      <c r="L384" s="157"/>
      <c r="M384" s="157"/>
      <c r="N384" s="157"/>
      <c r="O384" s="157"/>
      <c r="P384" s="157"/>
      <c r="Q384" s="157"/>
      <c r="R384" s="157"/>
      <c r="S384" s="157"/>
    </row>
    <row r="385" spans="2:19">
      <c r="B385" s="157"/>
      <c r="C385" s="157"/>
      <c r="D385" s="157"/>
      <c r="E385" s="157"/>
      <c r="F385" s="157"/>
      <c r="G385" s="157"/>
      <c r="H385" s="157"/>
      <c r="I385" s="157"/>
      <c r="J385" s="157"/>
      <c r="K385" s="157"/>
      <c r="L385" s="157"/>
      <c r="M385" s="157"/>
      <c r="N385" s="157"/>
      <c r="O385" s="157"/>
      <c r="P385" s="157"/>
      <c r="Q385" s="157"/>
      <c r="R385" s="157"/>
      <c r="S385" s="157"/>
    </row>
    <row r="386" spans="2:19">
      <c r="B386" s="157"/>
      <c r="C386" s="157"/>
      <c r="D386" s="157"/>
      <c r="E386" s="157"/>
      <c r="F386" s="157"/>
      <c r="G386" s="157"/>
      <c r="H386" s="157"/>
      <c r="I386" s="157"/>
      <c r="J386" s="157"/>
      <c r="K386" s="157"/>
      <c r="L386" s="157"/>
      <c r="M386" s="157"/>
      <c r="N386" s="157"/>
      <c r="O386" s="157"/>
      <c r="P386" s="157"/>
      <c r="Q386" s="157"/>
      <c r="R386" s="157"/>
      <c r="S386" s="157"/>
    </row>
    <row r="387" spans="2:19">
      <c r="B387" s="157"/>
      <c r="C387" s="157"/>
      <c r="D387" s="157"/>
      <c r="E387" s="157"/>
      <c r="F387" s="157"/>
      <c r="G387" s="157"/>
      <c r="H387" s="157"/>
      <c r="I387" s="157"/>
      <c r="J387" s="157"/>
      <c r="K387" s="157"/>
      <c r="L387" s="157"/>
      <c r="M387" s="157"/>
      <c r="N387" s="157"/>
      <c r="O387" s="157"/>
      <c r="P387" s="157"/>
      <c r="Q387" s="157"/>
      <c r="R387" s="157"/>
      <c r="S387" s="157"/>
    </row>
    <row r="388" spans="2:19">
      <c r="B388" s="157"/>
      <c r="C388" s="157"/>
      <c r="D388" s="157"/>
      <c r="E388" s="157"/>
      <c r="F388" s="157"/>
      <c r="G388" s="157"/>
      <c r="H388" s="157"/>
      <c r="I388" s="157"/>
      <c r="J388" s="157"/>
      <c r="K388" s="157"/>
      <c r="L388" s="157"/>
      <c r="M388" s="157"/>
      <c r="N388" s="157"/>
      <c r="O388" s="157"/>
      <c r="P388" s="157"/>
      <c r="Q388" s="157"/>
      <c r="R388" s="157"/>
      <c r="S388" s="157"/>
    </row>
    <row r="389" spans="2:19">
      <c r="B389" s="157"/>
      <c r="C389" s="157"/>
      <c r="D389" s="157"/>
      <c r="E389" s="157"/>
      <c r="F389" s="157"/>
      <c r="G389" s="157"/>
      <c r="H389" s="157"/>
      <c r="I389" s="157"/>
      <c r="J389" s="157"/>
      <c r="K389" s="157"/>
      <c r="L389" s="157"/>
      <c r="M389" s="157"/>
      <c r="N389" s="157"/>
      <c r="O389" s="157"/>
      <c r="P389" s="157"/>
      <c r="Q389" s="157"/>
      <c r="R389" s="157"/>
      <c r="S389" s="157"/>
    </row>
    <row r="390" spans="2:19">
      <c r="B390" s="157"/>
      <c r="C390" s="157"/>
      <c r="D390" s="157"/>
      <c r="E390" s="157"/>
      <c r="F390" s="157"/>
      <c r="G390" s="157"/>
      <c r="H390" s="157"/>
      <c r="I390" s="157"/>
      <c r="J390" s="157"/>
      <c r="K390" s="157"/>
      <c r="L390" s="157"/>
      <c r="M390" s="157"/>
      <c r="N390" s="157"/>
      <c r="O390" s="157"/>
      <c r="P390" s="157"/>
      <c r="Q390" s="157"/>
      <c r="R390" s="157"/>
      <c r="S390" s="157"/>
    </row>
    <row r="391" spans="2:19">
      <c r="B391" s="157"/>
      <c r="C391" s="157"/>
      <c r="D391" s="157"/>
      <c r="E391" s="157"/>
      <c r="F391" s="157"/>
      <c r="G391" s="157"/>
      <c r="H391" s="157"/>
      <c r="I391" s="157"/>
      <c r="J391" s="157"/>
      <c r="K391" s="157"/>
      <c r="L391" s="157"/>
      <c r="M391" s="157"/>
      <c r="N391" s="157"/>
      <c r="O391" s="157"/>
      <c r="P391" s="157"/>
      <c r="Q391" s="157"/>
      <c r="R391" s="157"/>
      <c r="S391" s="157"/>
    </row>
    <row r="392" spans="2:19">
      <c r="B392" s="157"/>
      <c r="C392" s="157"/>
      <c r="D392" s="157"/>
      <c r="E392" s="157"/>
      <c r="F392" s="157"/>
      <c r="G392" s="157"/>
      <c r="H392" s="157"/>
      <c r="I392" s="157"/>
      <c r="J392" s="157"/>
      <c r="K392" s="157"/>
      <c r="L392" s="157"/>
      <c r="M392" s="157"/>
      <c r="N392" s="157"/>
      <c r="O392" s="157"/>
      <c r="P392" s="157"/>
      <c r="Q392" s="157"/>
      <c r="R392" s="157"/>
      <c r="S392" s="157"/>
    </row>
    <row r="393" spans="2:19">
      <c r="B393" s="157"/>
      <c r="C393" s="157"/>
      <c r="D393" s="157"/>
      <c r="E393" s="157"/>
      <c r="F393" s="157"/>
      <c r="G393" s="157"/>
      <c r="H393" s="157"/>
      <c r="I393" s="157"/>
      <c r="J393" s="157"/>
      <c r="K393" s="157"/>
      <c r="L393" s="157"/>
      <c r="M393" s="157"/>
      <c r="N393" s="157"/>
      <c r="O393" s="157"/>
      <c r="P393" s="157"/>
      <c r="Q393" s="157"/>
      <c r="R393" s="157"/>
      <c r="S393" s="157"/>
    </row>
    <row r="394" spans="2:19">
      <c r="B394" s="157"/>
      <c r="C394" s="157"/>
      <c r="D394" s="157"/>
      <c r="E394" s="157"/>
      <c r="F394" s="157"/>
      <c r="G394" s="157"/>
      <c r="H394" s="157"/>
      <c r="I394" s="157"/>
      <c r="J394" s="157"/>
      <c r="K394" s="157"/>
      <c r="L394" s="157"/>
      <c r="M394" s="157"/>
      <c r="N394" s="157"/>
      <c r="O394" s="157"/>
      <c r="P394" s="157"/>
      <c r="Q394" s="157"/>
      <c r="R394" s="157"/>
      <c r="S394" s="157"/>
    </row>
    <row r="395" spans="2:19">
      <c r="B395" s="157"/>
      <c r="C395" s="157"/>
      <c r="D395" s="157"/>
      <c r="E395" s="157"/>
      <c r="F395" s="157"/>
      <c r="G395" s="157"/>
      <c r="H395" s="157"/>
      <c r="I395" s="157"/>
      <c r="J395" s="157"/>
      <c r="K395" s="157"/>
      <c r="L395" s="157"/>
      <c r="M395" s="157"/>
      <c r="N395" s="157"/>
      <c r="O395" s="157"/>
      <c r="P395" s="157"/>
      <c r="Q395" s="157"/>
      <c r="R395" s="157"/>
      <c r="S395" s="157"/>
    </row>
    <row r="396" spans="2:19">
      <c r="B396" s="157"/>
      <c r="C396" s="157"/>
      <c r="D396" s="157"/>
      <c r="E396" s="157"/>
      <c r="F396" s="157"/>
      <c r="G396" s="157"/>
      <c r="H396" s="157"/>
      <c r="I396" s="157"/>
      <c r="J396" s="157"/>
      <c r="K396" s="157"/>
      <c r="L396" s="157"/>
      <c r="M396" s="157"/>
      <c r="N396" s="157"/>
      <c r="O396" s="157"/>
      <c r="P396" s="157"/>
      <c r="Q396" s="157"/>
      <c r="R396" s="157"/>
      <c r="S396" s="157"/>
    </row>
    <row r="397" spans="2:19">
      <c r="B397" s="157"/>
      <c r="C397" s="157"/>
      <c r="D397" s="157"/>
      <c r="E397" s="157"/>
      <c r="F397" s="157"/>
      <c r="G397" s="157"/>
      <c r="H397" s="157"/>
      <c r="I397" s="157"/>
      <c r="J397" s="157"/>
      <c r="K397" s="157"/>
      <c r="L397" s="157"/>
      <c r="M397" s="157"/>
      <c r="N397" s="157"/>
      <c r="O397" s="157"/>
      <c r="P397" s="157"/>
      <c r="Q397" s="157"/>
      <c r="R397" s="157"/>
      <c r="S397" s="157"/>
    </row>
    <row r="398" spans="2:19">
      <c r="B398" s="157"/>
      <c r="C398" s="157"/>
      <c r="D398" s="157"/>
      <c r="E398" s="157"/>
      <c r="F398" s="157"/>
      <c r="G398" s="157"/>
      <c r="H398" s="157"/>
      <c r="I398" s="157"/>
      <c r="J398" s="157"/>
      <c r="K398" s="157"/>
      <c r="L398" s="157"/>
      <c r="M398" s="157"/>
      <c r="N398" s="157"/>
      <c r="O398" s="157"/>
      <c r="P398" s="157"/>
      <c r="Q398" s="157"/>
      <c r="R398" s="157"/>
      <c r="S398" s="157"/>
    </row>
    <row r="399" spans="2:19">
      <c r="B399" s="157"/>
      <c r="C399" s="157"/>
      <c r="D399" s="157"/>
      <c r="E399" s="157"/>
      <c r="F399" s="157"/>
      <c r="G399" s="157"/>
      <c r="H399" s="157"/>
      <c r="I399" s="157"/>
      <c r="J399" s="157"/>
      <c r="K399" s="157"/>
      <c r="L399" s="157"/>
      <c r="M399" s="157"/>
      <c r="N399" s="157"/>
      <c r="O399" s="157"/>
      <c r="P399" s="157"/>
      <c r="Q399" s="157"/>
      <c r="R399" s="157"/>
      <c r="S399" s="157"/>
    </row>
    <row r="400" spans="2:19">
      <c r="B400" s="157"/>
      <c r="C400" s="157"/>
      <c r="D400" s="157"/>
      <c r="E400" s="157"/>
      <c r="F400" s="157"/>
      <c r="G400" s="157"/>
      <c r="H400" s="157"/>
      <c r="I400" s="157"/>
      <c r="J400" s="157"/>
      <c r="K400" s="157"/>
      <c r="L400" s="157"/>
      <c r="M400" s="157"/>
      <c r="N400" s="157"/>
      <c r="O400" s="157"/>
      <c r="P400" s="157"/>
      <c r="Q400" s="157"/>
      <c r="R400" s="157"/>
      <c r="S400" s="157"/>
    </row>
    <row r="401" spans="2:19">
      <c r="B401" s="157"/>
      <c r="C401" s="157"/>
      <c r="D401" s="157"/>
      <c r="E401" s="157"/>
      <c r="F401" s="157"/>
      <c r="G401" s="157"/>
      <c r="H401" s="157"/>
      <c r="I401" s="157"/>
      <c r="J401" s="157"/>
      <c r="K401" s="157"/>
      <c r="L401" s="157"/>
      <c r="M401" s="157"/>
      <c r="N401" s="157"/>
      <c r="O401" s="157"/>
      <c r="P401" s="157"/>
      <c r="Q401" s="157"/>
      <c r="R401" s="157"/>
      <c r="S401" s="157"/>
    </row>
    <row r="402" spans="2:19">
      <c r="B402" s="157"/>
      <c r="C402" s="157"/>
      <c r="D402" s="157"/>
      <c r="E402" s="157"/>
      <c r="F402" s="157"/>
      <c r="G402" s="157"/>
      <c r="H402" s="157"/>
      <c r="I402" s="157"/>
      <c r="J402" s="157"/>
      <c r="K402" s="157"/>
      <c r="L402" s="157"/>
      <c r="M402" s="157"/>
      <c r="N402" s="157"/>
      <c r="O402" s="157"/>
      <c r="P402" s="157"/>
      <c r="Q402" s="157"/>
      <c r="R402" s="157"/>
      <c r="S402" s="157"/>
    </row>
    <row r="403" spans="2:19">
      <c r="B403" s="157"/>
      <c r="C403" s="157"/>
      <c r="D403" s="157"/>
      <c r="E403" s="157"/>
      <c r="F403" s="157"/>
      <c r="G403" s="157"/>
      <c r="H403" s="157"/>
      <c r="I403" s="157"/>
      <c r="J403" s="157"/>
      <c r="K403" s="157"/>
      <c r="L403" s="157"/>
      <c r="M403" s="157"/>
      <c r="N403" s="157"/>
      <c r="O403" s="157"/>
      <c r="P403" s="157"/>
      <c r="Q403" s="157"/>
      <c r="R403" s="157"/>
      <c r="S403" s="157"/>
    </row>
    <row r="404" spans="2:19">
      <c r="B404" s="157"/>
      <c r="C404" s="157"/>
      <c r="D404" s="157"/>
      <c r="E404" s="157"/>
      <c r="F404" s="157"/>
      <c r="G404" s="157"/>
      <c r="H404" s="157"/>
      <c r="I404" s="157"/>
      <c r="J404" s="157"/>
      <c r="K404" s="157"/>
      <c r="L404" s="157"/>
      <c r="M404" s="157"/>
      <c r="N404" s="157"/>
      <c r="O404" s="157"/>
      <c r="P404" s="157"/>
      <c r="Q404" s="157"/>
      <c r="R404" s="157"/>
      <c r="S404" s="157"/>
    </row>
    <row r="405" spans="2:19">
      <c r="B405" s="157"/>
      <c r="C405" s="157"/>
      <c r="D405" s="157"/>
      <c r="E405" s="157"/>
      <c r="F405" s="157"/>
      <c r="G405" s="157"/>
      <c r="H405" s="157"/>
      <c r="I405" s="157"/>
      <c r="J405" s="157"/>
      <c r="K405" s="157"/>
      <c r="L405" s="157"/>
      <c r="M405" s="157"/>
      <c r="N405" s="157"/>
      <c r="O405" s="157"/>
      <c r="P405" s="157"/>
      <c r="Q405" s="157"/>
      <c r="R405" s="157"/>
      <c r="S405" s="157"/>
    </row>
    <row r="406" spans="2:19">
      <c r="B406" s="157"/>
      <c r="C406" s="157"/>
      <c r="D406" s="157"/>
      <c r="E406" s="157"/>
      <c r="F406" s="157"/>
      <c r="G406" s="157"/>
      <c r="H406" s="157"/>
      <c r="I406" s="157"/>
      <c r="J406" s="157"/>
      <c r="K406" s="157"/>
      <c r="L406" s="157"/>
      <c r="M406" s="157"/>
      <c r="N406" s="157"/>
      <c r="O406" s="157"/>
      <c r="P406" s="157"/>
      <c r="Q406" s="157"/>
      <c r="R406" s="157"/>
      <c r="S406" s="157"/>
    </row>
    <row r="407" spans="2:19">
      <c r="B407" s="157"/>
      <c r="C407" s="157"/>
      <c r="D407" s="157"/>
      <c r="E407" s="157"/>
      <c r="F407" s="157"/>
      <c r="G407" s="157"/>
      <c r="H407" s="157"/>
      <c r="I407" s="157"/>
      <c r="J407" s="157"/>
      <c r="K407" s="157"/>
      <c r="L407" s="157"/>
      <c r="M407" s="157"/>
      <c r="N407" s="157"/>
      <c r="O407" s="157"/>
      <c r="P407" s="157"/>
      <c r="Q407" s="157"/>
      <c r="R407" s="157"/>
      <c r="S407" s="157"/>
    </row>
    <row r="408" spans="2:19">
      <c r="B408" s="157"/>
      <c r="C408" s="157"/>
      <c r="D408" s="157"/>
      <c r="E408" s="157"/>
      <c r="F408" s="157"/>
      <c r="G408" s="157"/>
      <c r="H408" s="157"/>
      <c r="I408" s="157"/>
      <c r="J408" s="157"/>
      <c r="K408" s="157"/>
      <c r="L408" s="157"/>
      <c r="M408" s="157"/>
      <c r="N408" s="157"/>
      <c r="O408" s="157"/>
      <c r="P408" s="157"/>
      <c r="Q408" s="157"/>
      <c r="R408" s="157"/>
      <c r="S408" s="157"/>
    </row>
    <row r="409" spans="2:19">
      <c r="B409" s="157"/>
      <c r="C409" s="157"/>
      <c r="D409" s="157"/>
      <c r="E409" s="157"/>
      <c r="F409" s="157"/>
      <c r="G409" s="157"/>
      <c r="H409" s="157"/>
      <c r="I409" s="157"/>
      <c r="J409" s="157"/>
      <c r="K409" s="157"/>
      <c r="L409" s="157"/>
      <c r="M409" s="157"/>
      <c r="N409" s="157"/>
      <c r="O409" s="157"/>
      <c r="P409" s="157"/>
      <c r="Q409" s="157"/>
      <c r="R409" s="157"/>
      <c r="S409" s="157"/>
    </row>
    <row r="410" spans="2:19">
      <c r="B410" s="157"/>
      <c r="C410" s="157"/>
      <c r="D410" s="157"/>
      <c r="E410" s="157"/>
      <c r="F410" s="157"/>
      <c r="G410" s="157"/>
      <c r="H410" s="157"/>
      <c r="I410" s="157"/>
      <c r="J410" s="157"/>
      <c r="K410" s="157"/>
      <c r="L410" s="157"/>
      <c r="M410" s="157"/>
      <c r="N410" s="157"/>
      <c r="O410" s="157"/>
      <c r="P410" s="157"/>
      <c r="Q410" s="157"/>
      <c r="R410" s="157"/>
      <c r="S410" s="157"/>
    </row>
    <row r="411" spans="2:19">
      <c r="B411" s="157"/>
      <c r="C411" s="157"/>
      <c r="D411" s="157"/>
      <c r="E411" s="157"/>
      <c r="F411" s="157"/>
      <c r="G411" s="157"/>
      <c r="H411" s="157"/>
      <c r="I411" s="157"/>
      <c r="J411" s="157"/>
      <c r="K411" s="157"/>
      <c r="L411" s="157"/>
      <c r="M411" s="157"/>
      <c r="N411" s="157"/>
      <c r="O411" s="157"/>
      <c r="P411" s="157"/>
      <c r="Q411" s="157"/>
      <c r="R411" s="157"/>
      <c r="S411" s="157"/>
    </row>
    <row r="412" spans="2:19">
      <c r="B412" s="157"/>
      <c r="C412" s="157"/>
      <c r="D412" s="157"/>
      <c r="E412" s="157"/>
      <c r="F412" s="157"/>
      <c r="G412" s="157"/>
      <c r="H412" s="157"/>
      <c r="I412" s="157"/>
      <c r="J412" s="157"/>
      <c r="K412" s="157"/>
      <c r="L412" s="157"/>
      <c r="M412" s="157"/>
      <c r="N412" s="157"/>
      <c r="O412" s="157"/>
      <c r="P412" s="157"/>
      <c r="Q412" s="157"/>
      <c r="R412" s="157"/>
      <c r="S412" s="157"/>
    </row>
    <row r="413" spans="2:19">
      <c r="B413" s="157"/>
      <c r="C413" s="157"/>
      <c r="D413" s="157"/>
      <c r="E413" s="157"/>
      <c r="F413" s="157"/>
      <c r="G413" s="157"/>
      <c r="H413" s="157"/>
      <c r="I413" s="157"/>
      <c r="J413" s="157"/>
      <c r="K413" s="157"/>
      <c r="L413" s="157"/>
      <c r="M413" s="157"/>
      <c r="N413" s="157"/>
      <c r="O413" s="157"/>
      <c r="P413" s="157"/>
      <c r="Q413" s="157"/>
      <c r="R413" s="157"/>
      <c r="S413" s="157"/>
    </row>
    <row r="414" spans="2:19">
      <c r="B414" s="157"/>
      <c r="C414" s="157"/>
      <c r="D414" s="157"/>
      <c r="E414" s="157"/>
      <c r="F414" s="157"/>
      <c r="G414" s="157"/>
      <c r="H414" s="157"/>
      <c r="I414" s="157"/>
      <c r="J414" s="157"/>
      <c r="K414" s="157"/>
      <c r="L414" s="157"/>
      <c r="M414" s="157"/>
      <c r="N414" s="157"/>
      <c r="O414" s="157"/>
      <c r="P414" s="157"/>
      <c r="Q414" s="157"/>
      <c r="R414" s="157"/>
      <c r="S414" s="157"/>
    </row>
    <row r="415" spans="2:19">
      <c r="B415" s="157"/>
      <c r="C415" s="157"/>
      <c r="D415" s="157"/>
      <c r="E415" s="157"/>
      <c r="F415" s="157"/>
      <c r="G415" s="157"/>
      <c r="H415" s="157"/>
      <c r="I415" s="157"/>
      <c r="J415" s="157"/>
      <c r="K415" s="157"/>
      <c r="L415" s="157"/>
      <c r="M415" s="157"/>
      <c r="N415" s="157"/>
      <c r="O415" s="157"/>
      <c r="P415" s="157"/>
      <c r="Q415" s="157"/>
      <c r="R415" s="157"/>
      <c r="S415" s="157"/>
    </row>
    <row r="416" spans="2:19">
      <c r="B416" s="157"/>
      <c r="C416" s="157"/>
      <c r="D416" s="157"/>
      <c r="E416" s="157"/>
      <c r="F416" s="157"/>
      <c r="G416" s="157"/>
      <c r="H416" s="157"/>
      <c r="I416" s="157"/>
      <c r="J416" s="157"/>
      <c r="K416" s="157"/>
      <c r="L416" s="157"/>
      <c r="M416" s="157"/>
      <c r="N416" s="157"/>
      <c r="O416" s="157"/>
      <c r="P416" s="157"/>
      <c r="Q416" s="157"/>
      <c r="R416" s="157"/>
      <c r="S416" s="157"/>
    </row>
    <row r="417" spans="2:19">
      <c r="B417" s="157"/>
      <c r="C417" s="157"/>
      <c r="D417" s="157"/>
      <c r="E417" s="157"/>
      <c r="F417" s="157"/>
      <c r="G417" s="157"/>
      <c r="H417" s="157"/>
      <c r="I417" s="157"/>
      <c r="J417" s="157"/>
      <c r="K417" s="157"/>
      <c r="L417" s="157"/>
      <c r="M417" s="157"/>
      <c r="N417" s="157"/>
      <c r="O417" s="157"/>
      <c r="P417" s="157"/>
      <c r="Q417" s="157"/>
      <c r="R417" s="157"/>
      <c r="S417" s="157"/>
    </row>
    <row r="418" spans="2:19">
      <c r="B418" s="157"/>
      <c r="C418" s="157"/>
      <c r="D418" s="157"/>
      <c r="E418" s="157"/>
      <c r="F418" s="157"/>
      <c r="G418" s="157"/>
      <c r="H418" s="157"/>
      <c r="I418" s="157"/>
      <c r="J418" s="157"/>
      <c r="K418" s="157"/>
      <c r="L418" s="157"/>
      <c r="M418" s="157"/>
      <c r="N418" s="157"/>
      <c r="O418" s="157"/>
      <c r="P418" s="157"/>
      <c r="Q418" s="157"/>
      <c r="R418" s="157"/>
      <c r="S418" s="157"/>
    </row>
    <row r="419" spans="2:19">
      <c r="B419" s="157"/>
      <c r="C419" s="157"/>
      <c r="D419" s="157"/>
      <c r="E419" s="157"/>
      <c r="F419" s="157"/>
      <c r="G419" s="157"/>
      <c r="H419" s="157"/>
      <c r="I419" s="157"/>
      <c r="J419" s="157"/>
      <c r="K419" s="157"/>
      <c r="L419" s="157"/>
      <c r="M419" s="157"/>
      <c r="N419" s="157"/>
      <c r="O419" s="157"/>
      <c r="P419" s="157"/>
      <c r="Q419" s="157"/>
      <c r="R419" s="157"/>
      <c r="S419" s="157"/>
    </row>
    <row r="420" spans="2:19">
      <c r="B420" s="157"/>
      <c r="C420" s="157"/>
      <c r="D420" s="157"/>
      <c r="E420" s="157"/>
      <c r="F420" s="157"/>
      <c r="G420" s="157"/>
      <c r="H420" s="157"/>
      <c r="I420" s="157"/>
      <c r="J420" s="157"/>
      <c r="K420" s="157"/>
      <c r="L420" s="157"/>
      <c r="M420" s="157"/>
      <c r="N420" s="157"/>
      <c r="O420" s="157"/>
      <c r="P420" s="157"/>
      <c r="Q420" s="157"/>
      <c r="R420" s="157"/>
      <c r="S420" s="157"/>
    </row>
    <row r="421" spans="2:19">
      <c r="B421" s="157"/>
      <c r="C421" s="157"/>
      <c r="D421" s="157"/>
      <c r="E421" s="157"/>
      <c r="F421" s="157"/>
      <c r="G421" s="157"/>
      <c r="H421" s="157"/>
      <c r="I421" s="157"/>
      <c r="J421" s="157"/>
      <c r="K421" s="157"/>
      <c r="L421" s="157"/>
      <c r="M421" s="157"/>
      <c r="N421" s="157"/>
      <c r="O421" s="157"/>
      <c r="P421" s="157"/>
      <c r="Q421" s="157"/>
      <c r="R421" s="157"/>
      <c r="S421" s="157"/>
    </row>
    <row r="422" spans="2:19">
      <c r="B422" s="157"/>
      <c r="C422" s="157"/>
      <c r="D422" s="157"/>
      <c r="E422" s="157"/>
      <c r="F422" s="157"/>
      <c r="G422" s="157"/>
      <c r="H422" s="157"/>
      <c r="I422" s="157"/>
      <c r="J422" s="157"/>
      <c r="K422" s="157"/>
      <c r="L422" s="157"/>
      <c r="M422" s="157"/>
      <c r="N422" s="157"/>
      <c r="O422" s="157"/>
      <c r="P422" s="157"/>
      <c r="Q422" s="157"/>
      <c r="R422" s="157"/>
      <c r="S422" s="157"/>
    </row>
    <row r="423" spans="2:19">
      <c r="B423" s="157"/>
      <c r="C423" s="157"/>
      <c r="D423" s="157"/>
      <c r="E423" s="157"/>
      <c r="F423" s="157"/>
      <c r="G423" s="157"/>
      <c r="H423" s="157"/>
      <c r="I423" s="157"/>
      <c r="J423" s="157"/>
      <c r="K423" s="157"/>
      <c r="L423" s="157"/>
      <c r="M423" s="157"/>
      <c r="N423" s="157"/>
      <c r="O423" s="157"/>
      <c r="P423" s="157"/>
      <c r="Q423" s="157"/>
      <c r="R423" s="157"/>
      <c r="S423" s="157"/>
    </row>
    <row r="424" spans="2:19">
      <c r="B424" s="157"/>
      <c r="C424" s="157"/>
      <c r="D424" s="157"/>
      <c r="E424" s="157"/>
      <c r="F424" s="157"/>
      <c r="G424" s="157"/>
      <c r="H424" s="157"/>
      <c r="I424" s="157"/>
      <c r="J424" s="157"/>
      <c r="K424" s="157"/>
      <c r="L424" s="157"/>
      <c r="M424" s="157"/>
      <c r="N424" s="157"/>
      <c r="O424" s="157"/>
      <c r="P424" s="157"/>
      <c r="Q424" s="157"/>
      <c r="R424" s="157"/>
      <c r="S424" s="157"/>
    </row>
    <row r="425" spans="2:19">
      <c r="B425" s="157"/>
      <c r="C425" s="157"/>
      <c r="D425" s="157"/>
      <c r="E425" s="157"/>
      <c r="F425" s="157"/>
      <c r="G425" s="157"/>
      <c r="H425" s="157"/>
      <c r="I425" s="157"/>
      <c r="J425" s="157"/>
      <c r="K425" s="157"/>
      <c r="L425" s="157"/>
      <c r="M425" s="157"/>
      <c r="N425" s="157"/>
      <c r="O425" s="157"/>
      <c r="P425" s="157"/>
      <c r="Q425" s="157"/>
      <c r="R425" s="157"/>
      <c r="S425" s="157"/>
    </row>
    <row r="426" spans="2:19">
      <c r="B426" s="157"/>
      <c r="C426" s="157"/>
      <c r="D426" s="157"/>
      <c r="E426" s="157"/>
      <c r="F426" s="157"/>
      <c r="G426" s="157"/>
      <c r="H426" s="157"/>
      <c r="I426" s="157"/>
      <c r="J426" s="157"/>
      <c r="K426" s="157"/>
      <c r="L426" s="157"/>
      <c r="M426" s="157"/>
      <c r="N426" s="157"/>
      <c r="O426" s="157"/>
      <c r="P426" s="157"/>
      <c r="Q426" s="157"/>
      <c r="R426" s="157"/>
      <c r="S426" s="157"/>
    </row>
    <row r="427" spans="2:19">
      <c r="B427" s="157"/>
      <c r="C427" s="157"/>
      <c r="D427" s="157"/>
      <c r="E427" s="157"/>
      <c r="F427" s="157"/>
      <c r="G427" s="157"/>
      <c r="H427" s="157"/>
      <c r="I427" s="157"/>
      <c r="J427" s="157"/>
      <c r="K427" s="157"/>
      <c r="L427" s="157"/>
      <c r="M427" s="157"/>
      <c r="N427" s="157"/>
      <c r="O427" s="157"/>
      <c r="P427" s="157"/>
      <c r="Q427" s="157"/>
      <c r="R427" s="157"/>
      <c r="S427" s="157"/>
    </row>
    <row r="428" spans="2:19">
      <c r="B428" s="157"/>
      <c r="C428" s="157"/>
      <c r="D428" s="157"/>
      <c r="E428" s="157"/>
      <c r="F428" s="157"/>
      <c r="G428" s="157"/>
      <c r="H428" s="157"/>
      <c r="I428" s="157"/>
      <c r="J428" s="157"/>
      <c r="K428" s="157"/>
      <c r="L428" s="157"/>
      <c r="M428" s="157"/>
      <c r="N428" s="157"/>
      <c r="O428" s="157"/>
      <c r="P428" s="157"/>
      <c r="Q428" s="157"/>
      <c r="R428" s="157"/>
      <c r="S428" s="157"/>
    </row>
    <row r="429" spans="2:19">
      <c r="B429" s="157"/>
      <c r="C429" s="157"/>
      <c r="D429" s="157"/>
      <c r="E429" s="157"/>
      <c r="F429" s="157"/>
      <c r="G429" s="157"/>
      <c r="H429" s="157"/>
      <c r="I429" s="157"/>
      <c r="J429" s="157"/>
      <c r="K429" s="157"/>
      <c r="L429" s="157"/>
      <c r="M429" s="157"/>
      <c r="N429" s="157"/>
      <c r="O429" s="157"/>
      <c r="P429" s="157"/>
      <c r="Q429" s="157"/>
      <c r="R429" s="157"/>
      <c r="S429" s="157"/>
    </row>
    <row r="430" spans="2:19">
      <c r="B430" s="157"/>
      <c r="C430" s="157"/>
      <c r="D430" s="157"/>
      <c r="E430" s="157"/>
      <c r="F430" s="157"/>
      <c r="G430" s="157"/>
      <c r="H430" s="157"/>
      <c r="I430" s="157"/>
      <c r="J430" s="157"/>
      <c r="K430" s="157"/>
      <c r="L430" s="157"/>
      <c r="M430" s="157"/>
      <c r="N430" s="157"/>
      <c r="O430" s="157"/>
      <c r="P430" s="157"/>
      <c r="Q430" s="157"/>
      <c r="R430" s="157"/>
      <c r="S430" s="157"/>
    </row>
    <row r="431" spans="2:19">
      <c r="B431" s="157"/>
      <c r="C431" s="157"/>
      <c r="D431" s="157"/>
      <c r="E431" s="157"/>
      <c r="F431" s="157"/>
      <c r="G431" s="157"/>
      <c r="H431" s="157"/>
      <c r="I431" s="157"/>
      <c r="J431" s="157"/>
      <c r="K431" s="157"/>
      <c r="L431" s="157"/>
      <c r="M431" s="157"/>
      <c r="N431" s="157"/>
      <c r="O431" s="157"/>
      <c r="P431" s="157"/>
      <c r="Q431" s="157"/>
      <c r="R431" s="157"/>
      <c r="S431" s="157"/>
    </row>
    <row r="432" spans="2:19">
      <c r="B432" s="157"/>
      <c r="C432" s="157"/>
      <c r="D432" s="157"/>
      <c r="E432" s="157"/>
      <c r="F432" s="157"/>
      <c r="G432" s="157"/>
      <c r="H432" s="157"/>
      <c r="I432" s="157"/>
      <c r="J432" s="157"/>
      <c r="K432" s="157"/>
      <c r="L432" s="157"/>
      <c r="M432" s="157"/>
      <c r="N432" s="157"/>
      <c r="O432" s="157"/>
      <c r="P432" s="157"/>
      <c r="Q432" s="157"/>
      <c r="R432" s="157"/>
      <c r="S432" s="157"/>
    </row>
    <row r="433" spans="2:19">
      <c r="B433" s="157"/>
      <c r="C433" s="157"/>
      <c r="D433" s="157"/>
      <c r="E433" s="157"/>
      <c r="F433" s="157"/>
      <c r="G433" s="157"/>
      <c r="H433" s="157"/>
      <c r="I433" s="157"/>
      <c r="J433" s="157"/>
      <c r="K433" s="157"/>
      <c r="L433" s="157"/>
      <c r="M433" s="157"/>
      <c r="N433" s="157"/>
      <c r="O433" s="157"/>
      <c r="P433" s="157"/>
      <c r="Q433" s="157"/>
      <c r="R433" s="157"/>
      <c r="S433" s="157"/>
    </row>
    <row r="434" spans="2:19">
      <c r="B434" s="157"/>
      <c r="C434" s="157"/>
      <c r="D434" s="157"/>
      <c r="E434" s="157"/>
      <c r="F434" s="157"/>
      <c r="G434" s="157"/>
      <c r="H434" s="157"/>
      <c r="I434" s="157"/>
      <c r="J434" s="157"/>
      <c r="K434" s="157"/>
      <c r="L434" s="157"/>
      <c r="M434" s="157"/>
      <c r="N434" s="157"/>
      <c r="O434" s="157"/>
      <c r="P434" s="157"/>
      <c r="Q434" s="157"/>
      <c r="R434" s="157"/>
      <c r="S434" s="157"/>
    </row>
    <row r="435" spans="2:19">
      <c r="B435" s="157"/>
      <c r="C435" s="157"/>
      <c r="D435" s="157"/>
      <c r="E435" s="157"/>
      <c r="F435" s="157"/>
      <c r="G435" s="157"/>
      <c r="H435" s="157"/>
      <c r="I435" s="157"/>
      <c r="J435" s="157"/>
      <c r="K435" s="157"/>
      <c r="L435" s="157"/>
      <c r="M435" s="157"/>
      <c r="N435" s="157"/>
      <c r="O435" s="157"/>
      <c r="P435" s="157"/>
      <c r="Q435" s="157"/>
      <c r="R435" s="157"/>
      <c r="S435" s="157"/>
    </row>
    <row r="436" spans="2:19">
      <c r="B436" s="157"/>
      <c r="C436" s="157"/>
      <c r="D436" s="157"/>
      <c r="E436" s="157"/>
      <c r="F436" s="157"/>
      <c r="G436" s="157"/>
      <c r="H436" s="157"/>
      <c r="I436" s="157"/>
      <c r="J436" s="157"/>
      <c r="K436" s="157"/>
      <c r="L436" s="157"/>
      <c r="M436" s="157"/>
      <c r="N436" s="157"/>
      <c r="O436" s="157"/>
      <c r="P436" s="157"/>
      <c r="Q436" s="157"/>
      <c r="R436" s="157"/>
      <c r="S436" s="157"/>
    </row>
    <row r="437" spans="2:19">
      <c r="B437" s="157"/>
      <c r="C437" s="157"/>
      <c r="D437" s="157"/>
      <c r="E437" s="157"/>
      <c r="F437" s="157"/>
      <c r="G437" s="157"/>
      <c r="H437" s="157"/>
      <c r="I437" s="157"/>
      <c r="J437" s="157"/>
      <c r="K437" s="157"/>
      <c r="L437" s="157"/>
      <c r="M437" s="157"/>
      <c r="N437" s="157"/>
      <c r="O437" s="157"/>
      <c r="P437" s="157"/>
      <c r="Q437" s="157"/>
      <c r="R437" s="157"/>
      <c r="S437" s="157"/>
    </row>
    <row r="438" spans="2:19">
      <c r="B438" s="157"/>
      <c r="C438" s="157"/>
      <c r="D438" s="157"/>
      <c r="E438" s="157"/>
      <c r="F438" s="157"/>
      <c r="G438" s="157"/>
      <c r="H438" s="157"/>
      <c r="I438" s="157"/>
      <c r="J438" s="157"/>
      <c r="K438" s="157"/>
      <c r="L438" s="157"/>
      <c r="M438" s="157"/>
      <c r="N438" s="157"/>
      <c r="O438" s="157"/>
      <c r="P438" s="157"/>
      <c r="Q438" s="157"/>
      <c r="R438" s="157"/>
      <c r="S438" s="157"/>
    </row>
    <row r="439" spans="2:19">
      <c r="B439" s="157"/>
      <c r="C439" s="157"/>
      <c r="D439" s="157"/>
      <c r="E439" s="157"/>
      <c r="F439" s="157"/>
      <c r="G439" s="157"/>
      <c r="H439" s="157"/>
      <c r="I439" s="157"/>
      <c r="J439" s="157"/>
      <c r="K439" s="157"/>
      <c r="L439" s="157"/>
      <c r="M439" s="157"/>
      <c r="N439" s="157"/>
      <c r="O439" s="157"/>
      <c r="P439" s="157"/>
      <c r="Q439" s="157"/>
      <c r="R439" s="157"/>
      <c r="S439" s="157"/>
    </row>
    <row r="440" spans="2:19">
      <c r="B440" s="157"/>
      <c r="C440" s="157"/>
      <c r="D440" s="157"/>
      <c r="E440" s="157"/>
      <c r="F440" s="157"/>
      <c r="G440" s="157"/>
      <c r="H440" s="157"/>
      <c r="I440" s="157"/>
      <c r="J440" s="157"/>
      <c r="K440" s="157"/>
      <c r="L440" s="157"/>
      <c r="M440" s="157"/>
      <c r="N440" s="157"/>
      <c r="O440" s="157"/>
      <c r="P440" s="157"/>
      <c r="Q440" s="157"/>
      <c r="R440" s="157"/>
      <c r="S440" s="157"/>
    </row>
    <row r="441" spans="2:19">
      <c r="B441" s="157"/>
      <c r="C441" s="157"/>
      <c r="D441" s="157"/>
      <c r="E441" s="157"/>
      <c r="F441" s="157"/>
      <c r="G441" s="157"/>
      <c r="H441" s="157"/>
      <c r="I441" s="157"/>
      <c r="J441" s="157"/>
      <c r="K441" s="157"/>
      <c r="L441" s="157"/>
      <c r="M441" s="157"/>
      <c r="N441" s="157"/>
      <c r="O441" s="157"/>
      <c r="P441" s="157"/>
      <c r="Q441" s="157"/>
      <c r="R441" s="157"/>
      <c r="S441" s="157"/>
    </row>
    <row r="442" spans="2:19">
      <c r="B442" s="157"/>
      <c r="C442" s="157"/>
      <c r="D442" s="157"/>
      <c r="E442" s="157"/>
      <c r="F442" s="157"/>
      <c r="G442" s="157"/>
      <c r="H442" s="157"/>
      <c r="I442" s="157"/>
      <c r="J442" s="157"/>
      <c r="K442" s="157"/>
      <c r="L442" s="157"/>
      <c r="M442" s="157"/>
      <c r="N442" s="157"/>
      <c r="O442" s="157"/>
      <c r="P442" s="157"/>
      <c r="Q442" s="157"/>
      <c r="R442" s="157"/>
      <c r="S442" s="157"/>
    </row>
    <row r="443" spans="2:19">
      <c r="B443" s="157"/>
      <c r="C443" s="157"/>
      <c r="D443" s="157"/>
      <c r="E443" s="157"/>
      <c r="F443" s="157"/>
      <c r="G443" s="157"/>
      <c r="H443" s="157"/>
      <c r="I443" s="157"/>
      <c r="J443" s="157"/>
      <c r="K443" s="157"/>
      <c r="L443" s="157"/>
      <c r="M443" s="157"/>
      <c r="N443" s="157"/>
      <c r="O443" s="157"/>
      <c r="P443" s="157"/>
      <c r="Q443" s="157"/>
      <c r="R443" s="157"/>
      <c r="S443" s="157"/>
    </row>
    <row r="444" spans="2:19">
      <c r="B444" s="157"/>
      <c r="C444" s="157"/>
      <c r="D444" s="157"/>
      <c r="E444" s="157"/>
      <c r="F444" s="157"/>
      <c r="G444" s="157"/>
      <c r="H444" s="157"/>
      <c r="I444" s="157"/>
      <c r="J444" s="157"/>
      <c r="K444" s="157"/>
      <c r="L444" s="157"/>
      <c r="M444" s="157"/>
      <c r="N444" s="157"/>
      <c r="O444" s="157"/>
      <c r="P444" s="157"/>
      <c r="Q444" s="157"/>
      <c r="R444" s="157"/>
      <c r="S444" s="157"/>
    </row>
    <row r="445" spans="2:19">
      <c r="B445" s="157"/>
      <c r="C445" s="157"/>
      <c r="D445" s="157"/>
      <c r="E445" s="157"/>
      <c r="F445" s="157"/>
      <c r="G445" s="157"/>
      <c r="H445" s="157"/>
      <c r="I445" s="157"/>
      <c r="J445" s="157"/>
      <c r="K445" s="157"/>
      <c r="L445" s="157"/>
      <c r="M445" s="157"/>
      <c r="N445" s="157"/>
      <c r="O445" s="157"/>
      <c r="P445" s="157"/>
      <c r="Q445" s="157"/>
      <c r="R445" s="157"/>
      <c r="S445" s="157"/>
    </row>
    <row r="446" spans="2:19">
      <c r="B446" s="157"/>
      <c r="C446" s="157"/>
      <c r="D446" s="157"/>
      <c r="E446" s="157"/>
      <c r="F446" s="157"/>
      <c r="G446" s="157"/>
      <c r="H446" s="157"/>
      <c r="I446" s="157"/>
      <c r="J446" s="157"/>
      <c r="K446" s="157"/>
      <c r="L446" s="157"/>
      <c r="M446" s="157"/>
      <c r="N446" s="157"/>
      <c r="O446" s="157"/>
      <c r="P446" s="157"/>
      <c r="Q446" s="157"/>
      <c r="R446" s="157"/>
      <c r="S446" s="157"/>
    </row>
    <row r="447" spans="2:19">
      <c r="B447" s="157"/>
      <c r="C447" s="157"/>
      <c r="D447" s="157"/>
      <c r="E447" s="157"/>
      <c r="F447" s="157"/>
      <c r="G447" s="157"/>
      <c r="H447" s="157"/>
      <c r="I447" s="157"/>
      <c r="J447" s="157"/>
      <c r="K447" s="157"/>
      <c r="L447" s="157"/>
      <c r="M447" s="157"/>
      <c r="N447" s="157"/>
      <c r="O447" s="157"/>
      <c r="P447" s="157"/>
      <c r="Q447" s="157"/>
      <c r="R447" s="157"/>
      <c r="S447" s="157"/>
    </row>
    <row r="448" spans="2:19">
      <c r="B448" s="157"/>
      <c r="C448" s="157"/>
      <c r="D448" s="157"/>
      <c r="E448" s="157"/>
      <c r="F448" s="157"/>
      <c r="G448" s="157"/>
      <c r="H448" s="157"/>
      <c r="I448" s="157"/>
      <c r="J448" s="157"/>
      <c r="K448" s="157"/>
      <c r="L448" s="157"/>
      <c r="M448" s="157"/>
      <c r="N448" s="157"/>
      <c r="O448" s="157"/>
      <c r="P448" s="157"/>
      <c r="Q448" s="157"/>
      <c r="R448" s="157"/>
      <c r="S448" s="157"/>
    </row>
    <row r="449" spans="2:19">
      <c r="B449" s="157"/>
      <c r="C449" s="157"/>
      <c r="D449" s="157"/>
      <c r="E449" s="157"/>
      <c r="F449" s="157"/>
      <c r="G449" s="157"/>
      <c r="H449" s="157"/>
      <c r="I449" s="157"/>
      <c r="J449" s="157"/>
      <c r="K449" s="157"/>
      <c r="L449" s="157"/>
      <c r="M449" s="157"/>
      <c r="N449" s="157"/>
      <c r="O449" s="157"/>
      <c r="P449" s="157"/>
      <c r="Q449" s="157"/>
      <c r="R449" s="157"/>
      <c r="S449" s="157"/>
    </row>
    <row r="450" spans="2:19">
      <c r="B450" s="157"/>
      <c r="C450" s="157"/>
      <c r="D450" s="157"/>
      <c r="E450" s="157"/>
      <c r="F450" s="157"/>
      <c r="G450" s="157"/>
      <c r="H450" s="157"/>
      <c r="I450" s="157"/>
      <c r="J450" s="157"/>
      <c r="K450" s="157"/>
      <c r="L450" s="157"/>
      <c r="M450" s="157"/>
      <c r="N450" s="157"/>
      <c r="O450" s="157"/>
      <c r="P450" s="157"/>
      <c r="Q450" s="157"/>
      <c r="R450" s="157"/>
      <c r="S450" s="157"/>
    </row>
    <row r="451" spans="2:19">
      <c r="B451" s="157"/>
      <c r="C451" s="157"/>
      <c r="D451" s="157"/>
      <c r="E451" s="157"/>
      <c r="F451" s="157"/>
      <c r="G451" s="157"/>
      <c r="H451" s="157"/>
      <c r="I451" s="157"/>
      <c r="J451" s="157"/>
      <c r="K451" s="157"/>
      <c r="L451" s="157"/>
      <c r="M451" s="157"/>
      <c r="N451" s="157"/>
      <c r="O451" s="157"/>
      <c r="P451" s="157"/>
      <c r="Q451" s="157"/>
      <c r="R451" s="157"/>
      <c r="S451" s="157"/>
    </row>
    <row r="452" spans="2:19">
      <c r="B452" s="157"/>
      <c r="C452" s="157"/>
      <c r="D452" s="157"/>
      <c r="E452" s="157"/>
      <c r="F452" s="157"/>
      <c r="G452" s="157"/>
      <c r="H452" s="157"/>
      <c r="I452" s="157"/>
      <c r="J452" s="157"/>
      <c r="K452" s="157"/>
      <c r="L452" s="157"/>
      <c r="M452" s="157"/>
      <c r="N452" s="157"/>
      <c r="O452" s="157"/>
      <c r="P452" s="157"/>
      <c r="Q452" s="157"/>
      <c r="R452" s="157"/>
      <c r="S452" s="157"/>
    </row>
    <row r="453" spans="2:19">
      <c r="B453" s="157"/>
      <c r="C453" s="157"/>
      <c r="D453" s="157"/>
      <c r="E453" s="157"/>
      <c r="F453" s="157"/>
      <c r="G453" s="157"/>
      <c r="H453" s="157"/>
      <c r="I453" s="157"/>
      <c r="J453" s="157"/>
      <c r="K453" s="157"/>
      <c r="L453" s="157"/>
      <c r="M453" s="157"/>
      <c r="N453" s="157"/>
      <c r="O453" s="157"/>
      <c r="P453" s="157"/>
      <c r="Q453" s="157"/>
      <c r="R453" s="157"/>
      <c r="S453" s="157"/>
    </row>
    <row r="454" spans="2:19">
      <c r="B454" s="157"/>
      <c r="C454" s="157"/>
      <c r="D454" s="157"/>
      <c r="E454" s="157"/>
      <c r="F454" s="157"/>
      <c r="G454" s="157"/>
      <c r="H454" s="157"/>
      <c r="I454" s="157"/>
      <c r="J454" s="157"/>
      <c r="K454" s="157"/>
      <c r="L454" s="157"/>
      <c r="M454" s="157"/>
      <c r="N454" s="157"/>
      <c r="O454" s="157"/>
      <c r="P454" s="157"/>
      <c r="Q454" s="157"/>
      <c r="R454" s="157"/>
      <c r="S454" s="157"/>
    </row>
    <row r="455" spans="2:19">
      <c r="B455" s="157"/>
      <c r="C455" s="157"/>
      <c r="D455" s="157"/>
      <c r="E455" s="157"/>
      <c r="F455" s="157"/>
      <c r="G455" s="157"/>
      <c r="H455" s="157"/>
      <c r="I455" s="157"/>
      <c r="J455" s="157"/>
      <c r="K455" s="157"/>
      <c r="L455" s="157"/>
      <c r="M455" s="157"/>
      <c r="N455" s="157"/>
      <c r="O455" s="157"/>
      <c r="P455" s="157"/>
      <c r="Q455" s="157"/>
      <c r="R455" s="157"/>
      <c r="S455" s="157"/>
    </row>
    <row r="456" spans="2:19">
      <c r="B456" s="157"/>
      <c r="C456" s="157"/>
      <c r="D456" s="157"/>
      <c r="E456" s="157"/>
      <c r="F456" s="157"/>
      <c r="G456" s="157"/>
      <c r="H456" s="157"/>
      <c r="I456" s="157"/>
      <c r="J456" s="157"/>
      <c r="K456" s="157"/>
      <c r="L456" s="157"/>
      <c r="M456" s="157"/>
      <c r="N456" s="157"/>
      <c r="O456" s="157"/>
      <c r="P456" s="157"/>
      <c r="Q456" s="157"/>
      <c r="R456" s="157"/>
      <c r="S456" s="157"/>
    </row>
    <row r="457" spans="2:19">
      <c r="B457" s="157"/>
      <c r="C457" s="157"/>
      <c r="D457" s="157"/>
      <c r="E457" s="157"/>
      <c r="F457" s="157"/>
      <c r="G457" s="157"/>
      <c r="H457" s="157"/>
      <c r="I457" s="157"/>
      <c r="J457" s="157"/>
      <c r="K457" s="157"/>
      <c r="L457" s="157"/>
      <c r="M457" s="157"/>
      <c r="N457" s="157"/>
      <c r="O457" s="157"/>
      <c r="P457" s="157"/>
      <c r="Q457" s="157"/>
      <c r="R457" s="157"/>
      <c r="S457" s="157"/>
    </row>
    <row r="458" spans="2:19">
      <c r="B458" s="157"/>
      <c r="C458" s="157"/>
      <c r="D458" s="157"/>
      <c r="E458" s="157"/>
      <c r="F458" s="157"/>
      <c r="G458" s="157"/>
      <c r="H458" s="157"/>
      <c r="I458" s="157"/>
      <c r="J458" s="157"/>
      <c r="K458" s="157"/>
      <c r="L458" s="157"/>
      <c r="M458" s="157"/>
      <c r="N458" s="157"/>
      <c r="O458" s="157"/>
      <c r="P458" s="157"/>
      <c r="Q458" s="157"/>
      <c r="R458" s="157"/>
      <c r="S458" s="157"/>
    </row>
    <row r="459" spans="2:19">
      <c r="B459" s="157"/>
      <c r="C459" s="157"/>
      <c r="D459" s="157"/>
      <c r="E459" s="157"/>
      <c r="F459" s="157"/>
      <c r="G459" s="157"/>
      <c r="H459" s="157"/>
      <c r="I459" s="157"/>
      <c r="J459" s="157"/>
      <c r="K459" s="157"/>
      <c r="L459" s="157"/>
      <c r="M459" s="157"/>
      <c r="N459" s="157"/>
      <c r="O459" s="157"/>
      <c r="P459" s="157"/>
      <c r="Q459" s="157"/>
      <c r="R459" s="157"/>
      <c r="S459" s="157"/>
    </row>
    <row r="460" spans="2:19">
      <c r="B460" s="157"/>
      <c r="C460" s="157"/>
      <c r="D460" s="157"/>
      <c r="E460" s="157"/>
      <c r="F460" s="157"/>
      <c r="G460" s="157"/>
      <c r="H460" s="157"/>
      <c r="I460" s="157"/>
      <c r="J460" s="157"/>
      <c r="K460" s="157"/>
      <c r="L460" s="157"/>
      <c r="M460" s="157"/>
      <c r="N460" s="157"/>
      <c r="O460" s="157"/>
      <c r="P460" s="157"/>
      <c r="Q460" s="157"/>
      <c r="R460" s="157"/>
      <c r="S460" s="157"/>
    </row>
    <row r="461" spans="2:19">
      <c r="B461" s="157"/>
      <c r="C461" s="157"/>
      <c r="D461" s="157"/>
      <c r="E461" s="157"/>
      <c r="F461" s="157"/>
      <c r="G461" s="157"/>
      <c r="H461" s="157"/>
      <c r="I461" s="157"/>
      <c r="J461" s="157"/>
      <c r="K461" s="157"/>
      <c r="L461" s="157"/>
      <c r="M461" s="157"/>
      <c r="N461" s="157"/>
      <c r="O461" s="157"/>
      <c r="P461" s="157"/>
      <c r="Q461" s="157"/>
      <c r="R461" s="157"/>
      <c r="S461" s="157"/>
    </row>
    <row r="462" spans="2:19">
      <c r="B462" s="157"/>
      <c r="C462" s="157"/>
      <c r="D462" s="157"/>
      <c r="E462" s="157"/>
      <c r="F462" s="157"/>
      <c r="G462" s="157"/>
      <c r="H462" s="157"/>
      <c r="I462" s="157"/>
      <c r="J462" s="157"/>
      <c r="K462" s="157"/>
      <c r="L462" s="157"/>
      <c r="M462" s="157"/>
      <c r="N462" s="157"/>
      <c r="O462" s="157"/>
      <c r="P462" s="157"/>
      <c r="Q462" s="157"/>
      <c r="R462" s="157"/>
      <c r="S462" s="157"/>
    </row>
    <row r="463" spans="2:19">
      <c r="B463" s="157"/>
      <c r="C463" s="157"/>
      <c r="D463" s="157"/>
      <c r="E463" s="157"/>
      <c r="F463" s="157"/>
      <c r="G463" s="157"/>
      <c r="H463" s="157"/>
      <c r="I463" s="157"/>
      <c r="J463" s="157"/>
      <c r="K463" s="157"/>
      <c r="L463" s="157"/>
      <c r="M463" s="157"/>
      <c r="N463" s="157"/>
      <c r="O463" s="157"/>
      <c r="P463" s="157"/>
      <c r="Q463" s="157"/>
      <c r="R463" s="157"/>
      <c r="S463" s="157"/>
    </row>
    <row r="464" spans="2:19">
      <c r="B464" s="157"/>
      <c r="C464" s="157"/>
      <c r="D464" s="157"/>
      <c r="E464" s="157"/>
      <c r="F464" s="157"/>
      <c r="G464" s="157"/>
      <c r="H464" s="157"/>
      <c r="I464" s="157"/>
      <c r="J464" s="157"/>
      <c r="K464" s="157"/>
      <c r="L464" s="157"/>
      <c r="M464" s="157"/>
      <c r="N464" s="157"/>
      <c r="O464" s="157"/>
      <c r="P464" s="157"/>
      <c r="Q464" s="157"/>
      <c r="R464" s="157"/>
      <c r="S464" s="157"/>
    </row>
    <row r="465" spans="2:19">
      <c r="B465" s="157"/>
      <c r="C465" s="157"/>
      <c r="D465" s="157"/>
      <c r="E465" s="157"/>
      <c r="F465" s="157"/>
      <c r="G465" s="157"/>
      <c r="H465" s="157"/>
      <c r="I465" s="157"/>
      <c r="J465" s="157"/>
      <c r="K465" s="157"/>
      <c r="L465" s="157"/>
      <c r="M465" s="157"/>
      <c r="N465" s="157"/>
      <c r="O465" s="157"/>
      <c r="P465" s="157"/>
      <c r="Q465" s="157"/>
      <c r="R465" s="157"/>
      <c r="S465" s="157"/>
    </row>
    <row r="466" spans="2:19">
      <c r="B466" s="157"/>
      <c r="C466" s="157"/>
      <c r="D466" s="157"/>
      <c r="E466" s="157"/>
      <c r="F466" s="157"/>
      <c r="G466" s="157"/>
      <c r="H466" s="157"/>
      <c r="I466" s="157"/>
      <c r="J466" s="157"/>
      <c r="K466" s="157"/>
      <c r="L466" s="157"/>
      <c r="M466" s="157"/>
      <c r="N466" s="157"/>
      <c r="O466" s="157"/>
      <c r="P466" s="157"/>
      <c r="Q466" s="157"/>
      <c r="R466" s="157"/>
      <c r="S466" s="157"/>
    </row>
    <row r="467" spans="2:19">
      <c r="B467" s="157"/>
      <c r="C467" s="157"/>
      <c r="D467" s="157"/>
      <c r="E467" s="157"/>
      <c r="F467" s="157"/>
      <c r="G467" s="157"/>
      <c r="H467" s="157"/>
      <c r="I467" s="157"/>
      <c r="J467" s="157"/>
      <c r="K467" s="157"/>
      <c r="L467" s="157"/>
      <c r="M467" s="157"/>
      <c r="N467" s="157"/>
      <c r="O467" s="157"/>
      <c r="P467" s="157"/>
      <c r="Q467" s="157"/>
      <c r="R467" s="157"/>
      <c r="S467" s="157"/>
    </row>
    <row r="468" spans="2:19">
      <c r="B468" s="157"/>
      <c r="C468" s="157"/>
      <c r="D468" s="157"/>
      <c r="E468" s="157"/>
      <c r="F468" s="157"/>
      <c r="G468" s="157"/>
      <c r="H468" s="157"/>
      <c r="I468" s="157"/>
      <c r="J468" s="157"/>
      <c r="K468" s="157"/>
      <c r="L468" s="157"/>
      <c r="M468" s="157"/>
      <c r="N468" s="157"/>
      <c r="O468" s="157"/>
      <c r="P468" s="157"/>
      <c r="Q468" s="157"/>
      <c r="R468" s="157"/>
      <c r="S468" s="157"/>
    </row>
    <row r="469" spans="2:19">
      <c r="B469" s="157"/>
      <c r="C469" s="157"/>
      <c r="D469" s="157"/>
      <c r="E469" s="157"/>
      <c r="F469" s="157"/>
      <c r="G469" s="157"/>
      <c r="H469" s="157"/>
      <c r="I469" s="157"/>
      <c r="J469" s="157"/>
      <c r="K469" s="157"/>
      <c r="L469" s="157"/>
      <c r="M469" s="157"/>
      <c r="N469" s="157"/>
      <c r="O469" s="157"/>
      <c r="P469" s="157"/>
      <c r="Q469" s="157"/>
      <c r="R469" s="157"/>
      <c r="S469" s="157"/>
    </row>
    <row r="470" spans="2:19">
      <c r="B470" s="157"/>
      <c r="C470" s="157"/>
      <c r="D470" s="157"/>
      <c r="E470" s="157"/>
      <c r="F470" s="157"/>
      <c r="G470" s="157"/>
      <c r="H470" s="157"/>
      <c r="I470" s="157"/>
      <c r="J470" s="157"/>
      <c r="K470" s="157"/>
      <c r="L470" s="157"/>
      <c r="M470" s="157"/>
      <c r="N470" s="157"/>
      <c r="O470" s="157"/>
      <c r="P470" s="157"/>
      <c r="Q470" s="157"/>
      <c r="R470" s="157"/>
      <c r="S470" s="157"/>
    </row>
    <row r="471" spans="2:19">
      <c r="B471" s="157"/>
      <c r="C471" s="157"/>
      <c r="D471" s="157"/>
      <c r="E471" s="157"/>
      <c r="F471" s="157"/>
      <c r="G471" s="157"/>
      <c r="H471" s="157"/>
      <c r="I471" s="157"/>
      <c r="J471" s="157"/>
      <c r="K471" s="157"/>
      <c r="L471" s="157"/>
      <c r="M471" s="157"/>
      <c r="N471" s="157"/>
      <c r="O471" s="157"/>
      <c r="P471" s="157"/>
      <c r="Q471" s="157"/>
      <c r="R471" s="157"/>
      <c r="S471" s="157"/>
    </row>
    <row r="472" spans="2:19">
      <c r="B472" s="157"/>
      <c r="C472" s="157"/>
      <c r="D472" s="157"/>
      <c r="E472" s="157"/>
      <c r="F472" s="157"/>
      <c r="G472" s="157"/>
      <c r="H472" s="157"/>
      <c r="I472" s="157"/>
      <c r="J472" s="157"/>
      <c r="K472" s="157"/>
      <c r="L472" s="157"/>
      <c r="M472" s="157"/>
      <c r="N472" s="157"/>
      <c r="O472" s="157"/>
      <c r="P472" s="157"/>
      <c r="Q472" s="157"/>
      <c r="R472" s="157"/>
      <c r="S472" s="157"/>
    </row>
    <row r="473" spans="2:19">
      <c r="B473" s="157"/>
      <c r="C473" s="157"/>
      <c r="D473" s="157"/>
      <c r="E473" s="157"/>
      <c r="F473" s="157"/>
      <c r="G473" s="157"/>
      <c r="H473" s="157"/>
      <c r="I473" s="157"/>
      <c r="J473" s="157"/>
      <c r="K473" s="157"/>
      <c r="L473" s="157"/>
      <c r="M473" s="157"/>
      <c r="N473" s="157"/>
      <c r="O473" s="157"/>
      <c r="P473" s="157"/>
      <c r="Q473" s="157"/>
      <c r="R473" s="157"/>
      <c r="S473" s="157"/>
    </row>
    <row r="474" spans="2:19">
      <c r="B474" s="157"/>
      <c r="C474" s="157"/>
      <c r="D474" s="157"/>
      <c r="E474" s="157"/>
      <c r="F474" s="157"/>
      <c r="G474" s="157"/>
      <c r="H474" s="157"/>
      <c r="I474" s="157"/>
      <c r="J474" s="157"/>
      <c r="K474" s="157"/>
      <c r="L474" s="157"/>
      <c r="M474" s="157"/>
      <c r="N474" s="157"/>
      <c r="O474" s="157"/>
      <c r="P474" s="157"/>
      <c r="Q474" s="157"/>
      <c r="R474" s="157"/>
      <c r="S474" s="157"/>
    </row>
    <row r="475" spans="2:19">
      <c r="B475" s="157"/>
      <c r="C475" s="157"/>
      <c r="D475" s="157"/>
      <c r="E475" s="157"/>
      <c r="F475" s="157"/>
      <c r="G475" s="157"/>
      <c r="H475" s="157"/>
      <c r="I475" s="157"/>
      <c r="J475" s="157"/>
      <c r="K475" s="157"/>
      <c r="L475" s="157"/>
      <c r="M475" s="157"/>
      <c r="N475" s="157"/>
      <c r="O475" s="157"/>
      <c r="P475" s="157"/>
      <c r="Q475" s="157"/>
      <c r="R475" s="157"/>
      <c r="S475" s="157"/>
    </row>
    <row r="476" spans="2:19">
      <c r="B476" s="157"/>
      <c r="C476" s="157"/>
      <c r="D476" s="157"/>
      <c r="E476" s="157"/>
      <c r="F476" s="157"/>
      <c r="G476" s="157"/>
      <c r="H476" s="157"/>
      <c r="I476" s="157"/>
      <c r="J476" s="157"/>
      <c r="K476" s="157"/>
      <c r="L476" s="157"/>
      <c r="M476" s="157"/>
      <c r="N476" s="157"/>
      <c r="O476" s="157"/>
      <c r="P476" s="157"/>
      <c r="Q476" s="157"/>
      <c r="R476" s="157"/>
      <c r="S476" s="157"/>
    </row>
    <row r="477" spans="2:19">
      <c r="B477" s="157"/>
      <c r="C477" s="157"/>
      <c r="D477" s="157"/>
      <c r="E477" s="157"/>
      <c r="F477" s="157"/>
      <c r="G477" s="157"/>
      <c r="H477" s="157"/>
      <c r="I477" s="157"/>
      <c r="J477" s="157"/>
      <c r="K477" s="157"/>
      <c r="L477" s="157"/>
      <c r="M477" s="157"/>
      <c r="N477" s="157"/>
      <c r="O477" s="157"/>
      <c r="P477" s="157"/>
      <c r="Q477" s="157"/>
      <c r="R477" s="157"/>
      <c r="S477" s="157"/>
    </row>
    <row r="478" spans="2:19">
      <c r="B478" s="157"/>
      <c r="C478" s="157"/>
      <c r="D478" s="157"/>
      <c r="E478" s="157"/>
      <c r="F478" s="157"/>
      <c r="G478" s="157"/>
      <c r="H478" s="157"/>
      <c r="I478" s="157"/>
      <c r="J478" s="157"/>
      <c r="K478" s="157"/>
      <c r="L478" s="157"/>
      <c r="M478" s="157"/>
      <c r="N478" s="157"/>
      <c r="O478" s="157"/>
      <c r="P478" s="157"/>
      <c r="Q478" s="157"/>
      <c r="R478" s="157"/>
      <c r="S478" s="157"/>
    </row>
    <row r="479" spans="2:19">
      <c r="B479" s="157"/>
      <c r="C479" s="157"/>
      <c r="D479" s="157"/>
      <c r="E479" s="157"/>
      <c r="F479" s="157"/>
      <c r="G479" s="157"/>
      <c r="H479" s="157"/>
      <c r="I479" s="157"/>
      <c r="J479" s="157"/>
      <c r="K479" s="157"/>
      <c r="L479" s="157"/>
      <c r="M479" s="157"/>
      <c r="N479" s="157"/>
      <c r="O479" s="157"/>
      <c r="P479" s="157"/>
      <c r="Q479" s="157"/>
      <c r="R479" s="157"/>
      <c r="S479" s="157"/>
    </row>
    <row r="480" spans="2:19">
      <c r="B480" s="157"/>
      <c r="C480" s="157"/>
      <c r="D480" s="157"/>
      <c r="E480" s="157"/>
      <c r="F480" s="157"/>
      <c r="G480" s="157"/>
      <c r="H480" s="157"/>
      <c r="I480" s="157"/>
      <c r="J480" s="157"/>
      <c r="K480" s="157"/>
      <c r="L480" s="157"/>
      <c r="M480" s="157"/>
      <c r="N480" s="157"/>
      <c r="O480" s="157"/>
      <c r="P480" s="157"/>
      <c r="Q480" s="157"/>
      <c r="R480" s="157"/>
      <c r="S480" s="157"/>
    </row>
    <row r="481" spans="2:19">
      <c r="B481" s="157"/>
      <c r="C481" s="157"/>
      <c r="D481" s="157"/>
      <c r="E481" s="157"/>
      <c r="F481" s="157"/>
      <c r="G481" s="157"/>
      <c r="H481" s="157"/>
      <c r="I481" s="157"/>
      <c r="J481" s="157"/>
      <c r="K481" s="157"/>
      <c r="L481" s="157"/>
      <c r="M481" s="157"/>
      <c r="N481" s="157"/>
      <c r="O481" s="157"/>
      <c r="P481" s="157"/>
      <c r="Q481" s="157"/>
      <c r="R481" s="157"/>
      <c r="S481" s="157"/>
    </row>
    <row r="482" spans="2:19">
      <c r="B482" s="157"/>
      <c r="C482" s="157"/>
      <c r="D482" s="157"/>
      <c r="E482" s="157"/>
      <c r="F482" s="157"/>
      <c r="G482" s="157"/>
      <c r="H482" s="157"/>
      <c r="I482" s="157"/>
      <c r="J482" s="157"/>
      <c r="K482" s="157"/>
      <c r="L482" s="157"/>
      <c r="M482" s="157"/>
      <c r="N482" s="157"/>
      <c r="O482" s="157"/>
      <c r="P482" s="157"/>
      <c r="Q482" s="157"/>
      <c r="R482" s="157"/>
      <c r="S482" s="157"/>
    </row>
    <row r="483" spans="2:19">
      <c r="B483" s="157"/>
      <c r="C483" s="157"/>
      <c r="D483" s="157"/>
      <c r="E483" s="157"/>
      <c r="F483" s="157"/>
      <c r="G483" s="157"/>
      <c r="H483" s="157"/>
      <c r="I483" s="157"/>
      <c r="J483" s="157"/>
      <c r="K483" s="157"/>
      <c r="L483" s="157"/>
      <c r="M483" s="157"/>
      <c r="N483" s="157"/>
      <c r="O483" s="157"/>
      <c r="P483" s="157"/>
      <c r="Q483" s="157"/>
      <c r="R483" s="157"/>
      <c r="S483" s="157"/>
    </row>
    <row r="484" spans="2:19">
      <c r="B484" s="157"/>
      <c r="C484" s="157"/>
      <c r="D484" s="157"/>
      <c r="E484" s="157"/>
      <c r="F484" s="157"/>
      <c r="G484" s="157"/>
      <c r="H484" s="157"/>
      <c r="I484" s="157"/>
      <c r="J484" s="157"/>
      <c r="K484" s="157"/>
      <c r="L484" s="157"/>
      <c r="M484" s="157"/>
      <c r="N484" s="157"/>
      <c r="O484" s="157"/>
      <c r="P484" s="157"/>
      <c r="Q484" s="157"/>
      <c r="R484" s="157"/>
      <c r="S484" s="157"/>
    </row>
    <row r="485" spans="2:19">
      <c r="B485" s="157"/>
      <c r="C485" s="157"/>
      <c r="D485" s="157"/>
      <c r="E485" s="157"/>
      <c r="F485" s="157"/>
      <c r="G485" s="157"/>
      <c r="H485" s="157"/>
      <c r="I485" s="157"/>
      <c r="J485" s="157"/>
      <c r="K485" s="157"/>
      <c r="L485" s="157"/>
      <c r="M485" s="157"/>
      <c r="N485" s="157"/>
      <c r="O485" s="157"/>
      <c r="P485" s="157"/>
      <c r="Q485" s="157"/>
      <c r="R485" s="157"/>
      <c r="S485" s="157"/>
    </row>
    <row r="486" spans="2:19">
      <c r="B486" s="157"/>
      <c r="C486" s="157"/>
      <c r="D486" s="157"/>
      <c r="E486" s="157"/>
      <c r="F486" s="157"/>
      <c r="G486" s="157"/>
      <c r="H486" s="157"/>
      <c r="I486" s="157"/>
      <c r="J486" s="157"/>
      <c r="K486" s="157"/>
      <c r="L486" s="157"/>
      <c r="M486" s="157"/>
      <c r="N486" s="157"/>
      <c r="O486" s="157"/>
      <c r="P486" s="157"/>
      <c r="Q486" s="157"/>
      <c r="R486" s="157"/>
      <c r="S486" s="157"/>
    </row>
    <row r="487" spans="2:19">
      <c r="B487" s="157"/>
      <c r="C487" s="157"/>
      <c r="D487" s="157"/>
      <c r="E487" s="157"/>
      <c r="F487" s="157"/>
      <c r="G487" s="157"/>
      <c r="H487" s="157"/>
      <c r="I487" s="157"/>
      <c r="J487" s="157"/>
      <c r="K487" s="157"/>
      <c r="L487" s="157"/>
      <c r="M487" s="157"/>
      <c r="N487" s="157"/>
      <c r="O487" s="157"/>
      <c r="P487" s="157"/>
      <c r="Q487" s="157"/>
      <c r="R487" s="157"/>
      <c r="S487" s="157"/>
    </row>
    <row r="488" spans="2:19">
      <c r="B488" s="157"/>
      <c r="C488" s="157"/>
      <c r="D488" s="157"/>
      <c r="E488" s="157"/>
      <c r="F488" s="157"/>
      <c r="G488" s="157"/>
      <c r="H488" s="157"/>
      <c r="I488" s="157"/>
      <c r="J488" s="157"/>
      <c r="K488" s="157"/>
      <c r="L488" s="157"/>
      <c r="M488" s="157"/>
      <c r="N488" s="157"/>
      <c r="O488" s="157"/>
      <c r="P488" s="157"/>
      <c r="Q488" s="157"/>
      <c r="R488" s="157"/>
      <c r="S488" s="157"/>
    </row>
    <row r="489" spans="2:19">
      <c r="B489" s="157"/>
      <c r="C489" s="157"/>
      <c r="D489" s="157"/>
      <c r="E489" s="157"/>
      <c r="F489" s="157"/>
      <c r="G489" s="157"/>
      <c r="H489" s="157"/>
      <c r="I489" s="157"/>
      <c r="J489" s="157"/>
      <c r="K489" s="157"/>
      <c r="L489" s="157"/>
      <c r="M489" s="157"/>
      <c r="N489" s="157"/>
      <c r="O489" s="157"/>
      <c r="P489" s="157"/>
      <c r="Q489" s="157"/>
      <c r="R489" s="157"/>
      <c r="S489" s="157"/>
    </row>
    <row r="490" spans="2:19">
      <c r="B490" s="157"/>
      <c r="C490" s="157"/>
      <c r="D490" s="157"/>
      <c r="E490" s="157"/>
      <c r="F490" s="157"/>
      <c r="G490" s="157"/>
      <c r="H490" s="157"/>
      <c r="I490" s="157"/>
      <c r="J490" s="157"/>
      <c r="K490" s="157"/>
      <c r="L490" s="157"/>
      <c r="M490" s="157"/>
      <c r="N490" s="157"/>
      <c r="O490" s="157"/>
      <c r="P490" s="157"/>
      <c r="Q490" s="157"/>
      <c r="R490" s="157"/>
      <c r="S490" s="157"/>
    </row>
    <row r="491" spans="2:19">
      <c r="B491" s="157"/>
      <c r="C491" s="157"/>
      <c r="D491" s="157"/>
      <c r="E491" s="157"/>
      <c r="F491" s="157"/>
      <c r="G491" s="157"/>
      <c r="H491" s="157"/>
      <c r="I491" s="157"/>
      <c r="J491" s="157"/>
      <c r="K491" s="157"/>
      <c r="L491" s="157"/>
      <c r="M491" s="157"/>
      <c r="N491" s="157"/>
      <c r="O491" s="157"/>
      <c r="P491" s="157"/>
      <c r="Q491" s="157"/>
      <c r="R491" s="157"/>
      <c r="S491" s="157"/>
    </row>
    <row r="492" spans="2:19">
      <c r="B492" s="157"/>
      <c r="C492" s="157"/>
      <c r="D492" s="157"/>
      <c r="E492" s="157"/>
      <c r="F492" s="157"/>
      <c r="G492" s="157"/>
      <c r="H492" s="157"/>
      <c r="I492" s="157"/>
      <c r="J492" s="157"/>
      <c r="K492" s="157"/>
      <c r="L492" s="157"/>
      <c r="M492" s="157"/>
      <c r="N492" s="157"/>
      <c r="O492" s="157"/>
      <c r="P492" s="157"/>
      <c r="Q492" s="157"/>
      <c r="R492" s="157"/>
      <c r="S492" s="157"/>
    </row>
    <row r="493" spans="2:19">
      <c r="B493" s="157"/>
      <c r="C493" s="157"/>
      <c r="D493" s="157"/>
      <c r="E493" s="157"/>
      <c r="F493" s="157"/>
      <c r="G493" s="157"/>
      <c r="H493" s="157"/>
      <c r="I493" s="157"/>
      <c r="J493" s="157"/>
      <c r="K493" s="157"/>
      <c r="L493" s="157"/>
      <c r="M493" s="157"/>
      <c r="N493" s="157"/>
      <c r="O493" s="157"/>
      <c r="P493" s="157"/>
      <c r="Q493" s="157"/>
      <c r="R493" s="157"/>
      <c r="S493" s="157"/>
    </row>
    <row r="494" spans="2:19">
      <c r="B494" s="157"/>
      <c r="C494" s="157"/>
      <c r="D494" s="157"/>
      <c r="E494" s="157"/>
      <c r="F494" s="157"/>
      <c r="G494" s="157"/>
      <c r="H494" s="157"/>
      <c r="I494" s="157"/>
      <c r="J494" s="157"/>
      <c r="K494" s="157"/>
      <c r="L494" s="157"/>
      <c r="M494" s="157"/>
      <c r="N494" s="157"/>
      <c r="O494" s="157"/>
      <c r="P494" s="157"/>
      <c r="Q494" s="157"/>
      <c r="R494" s="157"/>
      <c r="S494" s="157"/>
    </row>
    <row r="495" spans="2:19">
      <c r="B495" s="157"/>
      <c r="C495" s="157"/>
      <c r="D495" s="157"/>
      <c r="E495" s="157"/>
      <c r="F495" s="157"/>
      <c r="G495" s="157"/>
      <c r="H495" s="157"/>
      <c r="I495" s="157"/>
      <c r="J495" s="157"/>
      <c r="K495" s="157"/>
      <c r="L495" s="157"/>
      <c r="M495" s="157"/>
      <c r="N495" s="157"/>
      <c r="O495" s="157"/>
      <c r="P495" s="157"/>
      <c r="Q495" s="157"/>
      <c r="R495" s="157"/>
      <c r="S495" s="157"/>
    </row>
    <row r="496" spans="2:19">
      <c r="B496" s="157"/>
      <c r="C496" s="157"/>
      <c r="D496" s="157"/>
      <c r="E496" s="157"/>
      <c r="F496" s="157"/>
      <c r="G496" s="157"/>
      <c r="H496" s="157"/>
      <c r="I496" s="157"/>
      <c r="J496" s="157"/>
      <c r="K496" s="157"/>
      <c r="L496" s="157"/>
      <c r="M496" s="157"/>
      <c r="N496" s="157"/>
      <c r="O496" s="157"/>
      <c r="P496" s="157"/>
      <c r="Q496" s="157"/>
      <c r="R496" s="157"/>
      <c r="S496" s="157"/>
    </row>
    <row r="497" spans="2:19">
      <c r="B497" s="157"/>
      <c r="C497" s="157"/>
      <c r="D497" s="157"/>
      <c r="E497" s="157"/>
      <c r="F497" s="157"/>
      <c r="G497" s="157"/>
      <c r="H497" s="157"/>
      <c r="I497" s="157"/>
      <c r="J497" s="157"/>
      <c r="K497" s="157"/>
      <c r="L497" s="157"/>
      <c r="M497" s="157"/>
      <c r="N497" s="157"/>
      <c r="O497" s="157"/>
      <c r="P497" s="157"/>
      <c r="Q497" s="157"/>
      <c r="R497" s="157"/>
      <c r="S497" s="157"/>
    </row>
    <row r="498" spans="2:19">
      <c r="B498" s="157"/>
      <c r="C498" s="157"/>
      <c r="D498" s="157"/>
      <c r="E498" s="157"/>
      <c r="F498" s="157"/>
      <c r="G498" s="157"/>
      <c r="H498" s="157"/>
      <c r="I498" s="157"/>
      <c r="J498" s="157"/>
      <c r="K498" s="157"/>
      <c r="L498" s="157"/>
      <c r="M498" s="157"/>
      <c r="N498" s="157"/>
      <c r="O498" s="157"/>
      <c r="P498" s="157"/>
      <c r="Q498" s="157"/>
      <c r="R498" s="157"/>
      <c r="S498" s="157"/>
    </row>
    <row r="499" spans="2:19">
      <c r="B499" s="157"/>
      <c r="C499" s="157"/>
      <c r="D499" s="157"/>
      <c r="E499" s="157"/>
      <c r="F499" s="157"/>
      <c r="G499" s="157"/>
      <c r="H499" s="157"/>
      <c r="I499" s="157"/>
      <c r="J499" s="157"/>
      <c r="K499" s="157"/>
      <c r="L499" s="157"/>
      <c r="M499" s="157"/>
      <c r="N499" s="157"/>
      <c r="O499" s="157"/>
      <c r="P499" s="157"/>
      <c r="Q499" s="157"/>
      <c r="R499" s="157"/>
      <c r="S499" s="157"/>
    </row>
    <row r="500" spans="2:19">
      <c r="B500" s="157"/>
      <c r="C500" s="157"/>
      <c r="D500" s="157"/>
      <c r="E500" s="157"/>
      <c r="F500" s="157"/>
      <c r="G500" s="157"/>
      <c r="H500" s="157"/>
      <c r="I500" s="157"/>
      <c r="J500" s="157"/>
      <c r="K500" s="157"/>
      <c r="L500" s="157"/>
      <c r="M500" s="157"/>
      <c r="N500" s="157"/>
      <c r="O500" s="157"/>
      <c r="P500" s="157"/>
      <c r="Q500" s="157"/>
      <c r="R500" s="157"/>
      <c r="S500" s="157"/>
    </row>
    <row r="501" spans="2:19">
      <c r="B501" s="157"/>
      <c r="C501" s="157"/>
      <c r="D501" s="157"/>
      <c r="E501" s="157"/>
      <c r="F501" s="157"/>
      <c r="G501" s="157"/>
      <c r="H501" s="157"/>
      <c r="I501" s="157"/>
      <c r="J501" s="157"/>
      <c r="K501" s="157"/>
      <c r="L501" s="157"/>
      <c r="M501" s="157"/>
      <c r="N501" s="157"/>
      <c r="O501" s="157"/>
      <c r="P501" s="157"/>
      <c r="Q501" s="157"/>
      <c r="R501" s="157"/>
      <c r="S501" s="157"/>
    </row>
    <row r="502" spans="2:19">
      <c r="B502" s="157"/>
      <c r="C502" s="157"/>
      <c r="D502" s="157"/>
      <c r="E502" s="157"/>
      <c r="F502" s="157"/>
      <c r="G502" s="157"/>
      <c r="H502" s="157"/>
      <c r="I502" s="157"/>
      <c r="J502" s="157"/>
      <c r="K502" s="157"/>
      <c r="L502" s="157"/>
      <c r="M502" s="157"/>
      <c r="N502" s="157"/>
      <c r="O502" s="157"/>
      <c r="P502" s="157"/>
      <c r="Q502" s="157"/>
      <c r="R502" s="157"/>
      <c r="S502" s="157"/>
    </row>
    <row r="503" spans="2:19">
      <c r="B503" s="157"/>
      <c r="C503" s="157"/>
      <c r="D503" s="157"/>
      <c r="E503" s="157"/>
      <c r="F503" s="157"/>
      <c r="G503" s="157"/>
      <c r="H503" s="157"/>
      <c r="I503" s="157"/>
      <c r="J503" s="157"/>
      <c r="K503" s="157"/>
      <c r="L503" s="157"/>
      <c r="M503" s="157"/>
      <c r="N503" s="157"/>
      <c r="O503" s="157"/>
      <c r="P503" s="157"/>
      <c r="Q503" s="157"/>
      <c r="R503" s="157"/>
      <c r="S503" s="157"/>
    </row>
    <row r="504" spans="2:19">
      <c r="B504" s="157"/>
      <c r="C504" s="157"/>
      <c r="D504" s="157"/>
      <c r="E504" s="157"/>
      <c r="F504" s="157"/>
      <c r="G504" s="157"/>
      <c r="H504" s="157"/>
      <c r="I504" s="157"/>
      <c r="J504" s="157"/>
      <c r="K504" s="157"/>
      <c r="L504" s="157"/>
      <c r="M504" s="157"/>
      <c r="N504" s="157"/>
      <c r="O504" s="157"/>
      <c r="P504" s="157"/>
      <c r="Q504" s="157"/>
      <c r="R504" s="157"/>
      <c r="S504" s="157"/>
    </row>
    <row r="505" spans="2:19">
      <c r="B505" s="157"/>
      <c r="C505" s="157"/>
      <c r="D505" s="157"/>
      <c r="E505" s="157"/>
      <c r="F505" s="157"/>
      <c r="G505" s="157"/>
      <c r="H505" s="157"/>
      <c r="I505" s="157"/>
      <c r="J505" s="157"/>
      <c r="K505" s="157"/>
      <c r="L505" s="157"/>
      <c r="M505" s="157"/>
      <c r="N505" s="157"/>
      <c r="O505" s="157"/>
      <c r="P505" s="157"/>
      <c r="Q505" s="157"/>
      <c r="R505" s="157"/>
      <c r="S505" s="157"/>
    </row>
    <row r="506" spans="2:19">
      <c r="B506" s="157"/>
      <c r="C506" s="157"/>
      <c r="D506" s="157"/>
      <c r="E506" s="157"/>
      <c r="F506" s="157"/>
      <c r="G506" s="157"/>
      <c r="H506" s="157"/>
      <c r="I506" s="157"/>
      <c r="J506" s="157"/>
      <c r="K506" s="157"/>
      <c r="L506" s="157"/>
      <c r="M506" s="157"/>
      <c r="N506" s="157"/>
      <c r="O506" s="157"/>
      <c r="P506" s="157"/>
      <c r="Q506" s="157"/>
      <c r="R506" s="157"/>
      <c r="S506" s="157"/>
    </row>
    <row r="507" spans="2:19">
      <c r="B507" s="157"/>
      <c r="C507" s="157"/>
      <c r="D507" s="157"/>
      <c r="E507" s="157"/>
      <c r="F507" s="157"/>
      <c r="G507" s="157"/>
      <c r="H507" s="157"/>
      <c r="I507" s="157"/>
      <c r="J507" s="157"/>
      <c r="K507" s="157"/>
      <c r="L507" s="157"/>
      <c r="M507" s="157"/>
      <c r="N507" s="157"/>
      <c r="O507" s="157"/>
      <c r="P507" s="157"/>
      <c r="Q507" s="157"/>
      <c r="R507" s="157"/>
      <c r="S507" s="157"/>
    </row>
    <row r="508" spans="2:19">
      <c r="B508" s="157"/>
      <c r="C508" s="157"/>
      <c r="D508" s="157"/>
      <c r="E508" s="157"/>
      <c r="F508" s="157"/>
      <c r="G508" s="157"/>
      <c r="H508" s="157"/>
      <c r="I508" s="157"/>
      <c r="J508" s="157"/>
      <c r="K508" s="157"/>
      <c r="L508" s="157"/>
      <c r="M508" s="157"/>
      <c r="N508" s="157"/>
      <c r="O508" s="157"/>
      <c r="P508" s="157"/>
      <c r="Q508" s="157"/>
      <c r="R508" s="157"/>
      <c r="S508" s="157"/>
    </row>
    <row r="509" spans="2:19">
      <c r="B509" s="157"/>
      <c r="C509" s="157"/>
      <c r="D509" s="157"/>
      <c r="E509" s="157"/>
      <c r="F509" s="157"/>
      <c r="G509" s="157"/>
      <c r="H509" s="157"/>
      <c r="I509" s="157"/>
      <c r="J509" s="157"/>
      <c r="K509" s="157"/>
      <c r="L509" s="157"/>
      <c r="M509" s="157"/>
      <c r="N509" s="157"/>
      <c r="O509" s="157"/>
      <c r="P509" s="157"/>
      <c r="Q509" s="157"/>
      <c r="R509" s="157"/>
      <c r="S509" s="157"/>
    </row>
    <row r="510" spans="2:19">
      <c r="B510" s="157"/>
      <c r="C510" s="157"/>
      <c r="D510" s="157"/>
      <c r="E510" s="157"/>
      <c r="F510" s="157"/>
      <c r="G510" s="157"/>
      <c r="H510" s="157"/>
      <c r="I510" s="157"/>
      <c r="J510" s="157"/>
      <c r="K510" s="157"/>
      <c r="L510" s="157"/>
      <c r="M510" s="157"/>
      <c r="N510" s="157"/>
      <c r="O510" s="157"/>
      <c r="P510" s="157"/>
      <c r="Q510" s="157"/>
      <c r="R510" s="157"/>
      <c r="S510" s="157"/>
    </row>
    <row r="511" spans="2:19">
      <c r="B511" s="157"/>
      <c r="C511" s="157"/>
      <c r="D511" s="157"/>
      <c r="E511" s="157"/>
      <c r="F511" s="157"/>
      <c r="G511" s="157"/>
      <c r="H511" s="157"/>
      <c r="I511" s="157"/>
      <c r="J511" s="157"/>
      <c r="K511" s="157"/>
      <c r="L511" s="157"/>
      <c r="M511" s="157"/>
      <c r="N511" s="157"/>
      <c r="O511" s="157"/>
      <c r="P511" s="157"/>
      <c r="Q511" s="157"/>
      <c r="R511" s="157"/>
      <c r="S511" s="157"/>
    </row>
    <row r="512" spans="2:19">
      <c r="B512" s="157"/>
      <c r="C512" s="157"/>
      <c r="D512" s="157"/>
      <c r="E512" s="157"/>
      <c r="F512" s="157"/>
      <c r="G512" s="157"/>
      <c r="H512" s="157"/>
      <c r="I512" s="157"/>
      <c r="J512" s="157"/>
      <c r="K512" s="157"/>
      <c r="L512" s="157"/>
      <c r="M512" s="157"/>
      <c r="N512" s="157"/>
      <c r="O512" s="157"/>
      <c r="P512" s="157"/>
      <c r="Q512" s="157"/>
      <c r="R512" s="157"/>
      <c r="S512" s="157"/>
    </row>
    <row r="513" spans="2:19">
      <c r="B513" s="157"/>
      <c r="C513" s="157"/>
      <c r="D513" s="157"/>
      <c r="E513" s="157"/>
      <c r="F513" s="157"/>
      <c r="G513" s="157"/>
      <c r="H513" s="157"/>
      <c r="I513" s="157"/>
      <c r="J513" s="157"/>
      <c r="K513" s="157"/>
      <c r="L513" s="157"/>
      <c r="M513" s="157"/>
      <c r="N513" s="157"/>
      <c r="O513" s="157"/>
      <c r="P513" s="157"/>
      <c r="Q513" s="157"/>
      <c r="R513" s="157"/>
      <c r="S513" s="157"/>
    </row>
    <row r="514" spans="2:19">
      <c r="B514" s="157"/>
      <c r="C514" s="157"/>
      <c r="D514" s="157"/>
      <c r="E514" s="157"/>
      <c r="F514" s="157"/>
      <c r="G514" s="157"/>
      <c r="H514" s="157"/>
      <c r="I514" s="157"/>
      <c r="J514" s="157"/>
      <c r="K514" s="157"/>
      <c r="L514" s="157"/>
      <c r="M514" s="157"/>
      <c r="N514" s="157"/>
      <c r="O514" s="157"/>
      <c r="P514" s="157"/>
      <c r="Q514" s="157"/>
      <c r="R514" s="157"/>
      <c r="S514" s="157"/>
    </row>
    <row r="515" spans="2:19">
      <c r="B515" s="157"/>
      <c r="C515" s="157"/>
      <c r="D515" s="157"/>
      <c r="E515" s="157"/>
      <c r="F515" s="157"/>
      <c r="G515" s="157"/>
      <c r="H515" s="157"/>
      <c r="I515" s="157"/>
      <c r="J515" s="157"/>
      <c r="K515" s="157"/>
      <c r="L515" s="157"/>
      <c r="M515" s="157"/>
      <c r="N515" s="157"/>
      <c r="O515" s="157"/>
      <c r="P515" s="157"/>
      <c r="Q515" s="157"/>
      <c r="R515" s="157"/>
      <c r="S515" s="157"/>
    </row>
    <row r="516" spans="2:19">
      <c r="B516" s="157"/>
      <c r="C516" s="157"/>
      <c r="D516" s="157"/>
      <c r="E516" s="157"/>
      <c r="F516" s="157"/>
      <c r="G516" s="157"/>
      <c r="H516" s="157"/>
      <c r="I516" s="157"/>
      <c r="J516" s="157"/>
      <c r="K516" s="157"/>
      <c r="L516" s="157"/>
      <c r="M516" s="157"/>
      <c r="N516" s="157"/>
      <c r="O516" s="157"/>
      <c r="P516" s="157"/>
      <c r="Q516" s="157"/>
      <c r="R516" s="157"/>
      <c r="S516" s="157"/>
    </row>
    <row r="517" spans="2:19">
      <c r="B517" s="157"/>
      <c r="C517" s="157"/>
      <c r="D517" s="157"/>
      <c r="E517" s="157"/>
      <c r="F517" s="157"/>
      <c r="G517" s="157"/>
      <c r="H517" s="157"/>
      <c r="I517" s="157"/>
      <c r="J517" s="157"/>
      <c r="K517" s="157"/>
      <c r="L517" s="157"/>
      <c r="M517" s="157"/>
      <c r="N517" s="157"/>
      <c r="O517" s="157"/>
      <c r="P517" s="157"/>
      <c r="Q517" s="157"/>
      <c r="R517" s="157"/>
      <c r="S517" s="157"/>
    </row>
    <row r="518" spans="2:19">
      <c r="B518" s="157"/>
      <c r="C518" s="157"/>
      <c r="D518" s="157"/>
      <c r="E518" s="157"/>
      <c r="F518" s="157"/>
      <c r="G518" s="157"/>
      <c r="H518" s="157"/>
      <c r="I518" s="157"/>
      <c r="J518" s="157"/>
      <c r="K518" s="157"/>
      <c r="L518" s="157"/>
      <c r="M518" s="157"/>
      <c r="N518" s="157"/>
      <c r="O518" s="157"/>
      <c r="P518" s="157"/>
      <c r="Q518" s="157"/>
      <c r="R518" s="157"/>
      <c r="S518" s="157"/>
    </row>
    <row r="519" spans="2:19">
      <c r="B519" s="157"/>
      <c r="C519" s="157"/>
      <c r="D519" s="157"/>
      <c r="E519" s="157"/>
      <c r="F519" s="157"/>
      <c r="G519" s="157"/>
      <c r="H519" s="157"/>
      <c r="I519" s="157"/>
      <c r="J519" s="157"/>
      <c r="K519" s="157"/>
      <c r="L519" s="157"/>
      <c r="M519" s="157"/>
      <c r="N519" s="157"/>
      <c r="O519" s="157"/>
      <c r="P519" s="157"/>
      <c r="Q519" s="157"/>
      <c r="R519" s="157"/>
      <c r="S519" s="157"/>
    </row>
    <row r="520" spans="2:19">
      <c r="B520" s="157"/>
      <c r="C520" s="157"/>
      <c r="D520" s="157"/>
      <c r="E520" s="157"/>
      <c r="F520" s="157"/>
      <c r="G520" s="157"/>
      <c r="H520" s="157"/>
      <c r="I520" s="157"/>
      <c r="J520" s="157"/>
      <c r="K520" s="157"/>
      <c r="L520" s="157"/>
      <c r="M520" s="157"/>
      <c r="N520" s="157"/>
      <c r="O520" s="157"/>
      <c r="P520" s="157"/>
      <c r="Q520" s="157"/>
      <c r="R520" s="157"/>
      <c r="S520" s="157"/>
    </row>
    <row r="521" spans="2:19">
      <c r="B521" s="157"/>
      <c r="C521" s="157"/>
      <c r="D521" s="157"/>
      <c r="E521" s="157"/>
      <c r="F521" s="157"/>
      <c r="G521" s="157"/>
      <c r="H521" s="157"/>
      <c r="I521" s="157"/>
      <c r="J521" s="157"/>
      <c r="K521" s="157"/>
      <c r="L521" s="157"/>
      <c r="M521" s="157"/>
      <c r="N521" s="157"/>
      <c r="O521" s="157"/>
      <c r="P521" s="157"/>
      <c r="Q521" s="157"/>
      <c r="R521" s="157"/>
      <c r="S521" s="157"/>
    </row>
    <row r="522" spans="2:19">
      <c r="B522" s="157"/>
      <c r="C522" s="157"/>
      <c r="D522" s="157"/>
      <c r="E522" s="157"/>
      <c r="F522" s="157"/>
      <c r="G522" s="157"/>
      <c r="H522" s="157"/>
      <c r="I522" s="157"/>
      <c r="J522" s="157"/>
      <c r="K522" s="157"/>
      <c r="L522" s="157"/>
      <c r="M522" s="157"/>
      <c r="N522" s="157"/>
      <c r="O522" s="157"/>
      <c r="P522" s="157"/>
      <c r="Q522" s="157"/>
      <c r="R522" s="157"/>
      <c r="S522" s="157"/>
    </row>
    <row r="523" spans="2:19">
      <c r="B523" s="157"/>
      <c r="C523" s="157"/>
      <c r="D523" s="157"/>
      <c r="E523" s="157"/>
      <c r="F523" s="157"/>
      <c r="G523" s="157"/>
      <c r="H523" s="157"/>
      <c r="I523" s="157"/>
      <c r="J523" s="157"/>
      <c r="K523" s="157"/>
      <c r="L523" s="157"/>
      <c r="M523" s="157"/>
      <c r="N523" s="157"/>
      <c r="O523" s="157"/>
      <c r="P523" s="157"/>
      <c r="Q523" s="157"/>
      <c r="R523" s="157"/>
      <c r="S523" s="157"/>
    </row>
    <row r="524" spans="2:19">
      <c r="B524" s="157"/>
      <c r="C524" s="157"/>
      <c r="D524" s="157"/>
      <c r="E524" s="157"/>
      <c r="F524" s="157"/>
      <c r="G524" s="157"/>
      <c r="H524" s="157"/>
      <c r="I524" s="157"/>
      <c r="J524" s="157"/>
      <c r="K524" s="157"/>
      <c r="L524" s="157"/>
      <c r="M524" s="157"/>
      <c r="N524" s="157"/>
      <c r="O524" s="157"/>
      <c r="P524" s="157"/>
      <c r="Q524" s="157"/>
      <c r="R524" s="157"/>
      <c r="S524" s="157"/>
    </row>
    <row r="525" spans="2:19">
      <c r="B525" s="157"/>
      <c r="C525" s="157"/>
      <c r="D525" s="157"/>
      <c r="E525" s="157"/>
      <c r="F525" s="157"/>
      <c r="G525" s="157"/>
      <c r="H525" s="157"/>
      <c r="I525" s="157"/>
      <c r="J525" s="157"/>
      <c r="K525" s="157"/>
      <c r="L525" s="157"/>
      <c r="M525" s="157"/>
      <c r="N525" s="157"/>
      <c r="O525" s="157"/>
      <c r="P525" s="157"/>
      <c r="Q525" s="157"/>
      <c r="R525" s="157"/>
      <c r="S525" s="157"/>
    </row>
    <row r="526" spans="2:19">
      <c r="B526" s="157"/>
      <c r="C526" s="157"/>
      <c r="D526" s="157"/>
      <c r="E526" s="157"/>
      <c r="F526" s="157"/>
      <c r="G526" s="157"/>
      <c r="H526" s="157"/>
      <c r="I526" s="157"/>
      <c r="J526" s="157"/>
      <c r="K526" s="157"/>
      <c r="L526" s="157"/>
      <c r="M526" s="157"/>
      <c r="N526" s="157"/>
      <c r="O526" s="157"/>
      <c r="P526" s="157"/>
      <c r="Q526" s="157"/>
      <c r="R526" s="157"/>
      <c r="S526" s="157"/>
    </row>
    <row r="527" spans="2:19">
      <c r="B527" s="157"/>
      <c r="C527" s="157"/>
      <c r="D527" s="157"/>
      <c r="E527" s="157"/>
      <c r="F527" s="157"/>
      <c r="G527" s="157"/>
      <c r="H527" s="157"/>
      <c r="I527" s="157"/>
      <c r="J527" s="157"/>
      <c r="K527" s="157"/>
      <c r="L527" s="157"/>
      <c r="M527" s="157"/>
      <c r="N527" s="157"/>
      <c r="O527" s="157"/>
      <c r="P527" s="157"/>
      <c r="Q527" s="157"/>
      <c r="R527" s="157"/>
      <c r="S527" s="157"/>
    </row>
    <row r="528" spans="2:19">
      <c r="B528" s="157"/>
      <c r="C528" s="157"/>
      <c r="D528" s="157"/>
      <c r="E528" s="157"/>
      <c r="F528" s="157"/>
      <c r="G528" s="157"/>
      <c r="H528" s="157"/>
      <c r="I528" s="157"/>
      <c r="J528" s="157"/>
      <c r="K528" s="157"/>
      <c r="L528" s="157"/>
      <c r="M528" s="157"/>
      <c r="N528" s="157"/>
      <c r="O528" s="157"/>
      <c r="P528" s="157"/>
      <c r="Q528" s="157"/>
      <c r="R528" s="157"/>
      <c r="S528" s="157"/>
    </row>
    <row r="529" spans="2:19">
      <c r="B529" s="157"/>
      <c r="C529" s="157"/>
      <c r="D529" s="157"/>
      <c r="E529" s="157"/>
      <c r="F529" s="157"/>
      <c r="G529" s="157"/>
      <c r="H529" s="157"/>
      <c r="I529" s="157"/>
      <c r="J529" s="157"/>
      <c r="K529" s="157"/>
      <c r="L529" s="157"/>
      <c r="M529" s="157"/>
      <c r="N529" s="157"/>
      <c r="O529" s="157"/>
      <c r="P529" s="157"/>
      <c r="Q529" s="157"/>
      <c r="R529" s="157"/>
      <c r="S529" s="157"/>
    </row>
    <row r="530" spans="2:19">
      <c r="B530" s="157"/>
      <c r="C530" s="157"/>
      <c r="D530" s="157"/>
      <c r="E530" s="157"/>
      <c r="F530" s="157"/>
      <c r="G530" s="157"/>
      <c r="H530" s="157"/>
      <c r="I530" s="157"/>
      <c r="J530" s="157"/>
      <c r="K530" s="157"/>
      <c r="L530" s="157"/>
      <c r="M530" s="157"/>
      <c r="N530" s="157"/>
      <c r="O530" s="157"/>
      <c r="P530" s="157"/>
      <c r="Q530" s="157"/>
      <c r="R530" s="157"/>
      <c r="S530" s="157"/>
    </row>
    <row r="531" spans="2:19">
      <c r="B531" s="157"/>
      <c r="C531" s="157"/>
      <c r="D531" s="157"/>
      <c r="E531" s="157"/>
      <c r="F531" s="157"/>
      <c r="G531" s="157"/>
      <c r="H531" s="157"/>
      <c r="I531" s="157"/>
      <c r="J531" s="157"/>
      <c r="K531" s="157"/>
      <c r="L531" s="157"/>
      <c r="M531" s="157"/>
      <c r="N531" s="157"/>
      <c r="O531" s="157"/>
      <c r="P531" s="157"/>
      <c r="Q531" s="157"/>
      <c r="R531" s="157"/>
      <c r="S531" s="157"/>
    </row>
    <row r="532" spans="2:19">
      <c r="B532" s="157"/>
      <c r="C532" s="157"/>
      <c r="D532" s="157"/>
      <c r="E532" s="157"/>
      <c r="F532" s="157"/>
      <c r="G532" s="157"/>
      <c r="H532" s="157"/>
      <c r="I532" s="157"/>
      <c r="J532" s="157"/>
      <c r="K532" s="157"/>
      <c r="L532" s="157"/>
      <c r="M532" s="157"/>
      <c r="N532" s="157"/>
      <c r="O532" s="157"/>
      <c r="P532" s="157"/>
      <c r="Q532" s="157"/>
      <c r="R532" s="157"/>
      <c r="S532" s="157"/>
    </row>
    <row r="533" spans="2:19">
      <c r="B533" s="157"/>
      <c r="C533" s="157"/>
      <c r="D533" s="157"/>
      <c r="E533" s="157"/>
      <c r="F533" s="157"/>
      <c r="G533" s="157"/>
      <c r="H533" s="157"/>
      <c r="I533" s="157"/>
      <c r="J533" s="157"/>
      <c r="K533" s="157"/>
      <c r="L533" s="157"/>
      <c r="M533" s="157"/>
      <c r="N533" s="157"/>
      <c r="O533" s="157"/>
      <c r="P533" s="157"/>
      <c r="Q533" s="157"/>
      <c r="R533" s="157"/>
      <c r="S533" s="157"/>
    </row>
    <row r="534" spans="2:19">
      <c r="B534" s="157"/>
      <c r="C534" s="157"/>
      <c r="D534" s="157"/>
      <c r="E534" s="157"/>
      <c r="F534" s="157"/>
      <c r="G534" s="157"/>
      <c r="H534" s="157"/>
      <c r="I534" s="157"/>
      <c r="J534" s="157"/>
      <c r="K534" s="157"/>
      <c r="L534" s="157"/>
      <c r="M534" s="157"/>
      <c r="N534" s="157"/>
      <c r="O534" s="157"/>
      <c r="P534" s="157"/>
      <c r="Q534" s="157"/>
      <c r="R534" s="157"/>
      <c r="S534" s="157"/>
    </row>
    <row r="535" spans="2:19">
      <c r="B535" s="157"/>
      <c r="C535" s="157"/>
      <c r="D535" s="157"/>
      <c r="E535" s="157"/>
      <c r="F535" s="157"/>
      <c r="G535" s="157"/>
      <c r="H535" s="157"/>
      <c r="I535" s="157"/>
      <c r="J535" s="157"/>
      <c r="K535" s="157"/>
      <c r="L535" s="157"/>
      <c r="M535" s="157"/>
      <c r="N535" s="157"/>
      <c r="O535" s="157"/>
      <c r="P535" s="157"/>
      <c r="Q535" s="157"/>
      <c r="R535" s="157"/>
      <c r="S535" s="157"/>
    </row>
    <row r="536" spans="2:19">
      <c r="B536" s="157"/>
      <c r="C536" s="157"/>
      <c r="D536" s="157"/>
      <c r="E536" s="157"/>
      <c r="F536" s="157"/>
      <c r="G536" s="157"/>
      <c r="H536" s="157"/>
      <c r="I536" s="157"/>
      <c r="J536" s="157"/>
      <c r="K536" s="157"/>
      <c r="L536" s="157"/>
      <c r="M536" s="157"/>
      <c r="N536" s="157"/>
      <c r="O536" s="157"/>
      <c r="P536" s="157"/>
      <c r="Q536" s="157"/>
      <c r="R536" s="157"/>
      <c r="S536" s="157"/>
    </row>
    <row r="537" spans="2:19">
      <c r="B537" s="157"/>
      <c r="C537" s="157"/>
      <c r="D537" s="157"/>
      <c r="E537" s="157"/>
      <c r="F537" s="157"/>
      <c r="G537" s="157"/>
      <c r="H537" s="157"/>
      <c r="I537" s="157"/>
      <c r="J537" s="157"/>
      <c r="K537" s="157"/>
      <c r="L537" s="157"/>
      <c r="M537" s="157"/>
      <c r="N537" s="157"/>
      <c r="O537" s="157"/>
      <c r="P537" s="157"/>
      <c r="Q537" s="157"/>
      <c r="R537" s="157"/>
      <c r="S537" s="157"/>
    </row>
    <row r="538" spans="2:19">
      <c r="B538" s="157"/>
      <c r="C538" s="157"/>
      <c r="D538" s="157"/>
      <c r="E538" s="157"/>
      <c r="F538" s="157"/>
      <c r="G538" s="157"/>
      <c r="H538" s="157"/>
      <c r="I538" s="157"/>
      <c r="J538" s="157"/>
      <c r="K538" s="157"/>
      <c r="L538" s="157"/>
      <c r="M538" s="157"/>
      <c r="N538" s="157"/>
      <c r="O538" s="157"/>
      <c r="P538" s="157"/>
      <c r="Q538" s="157"/>
      <c r="R538" s="157"/>
      <c r="S538" s="157"/>
    </row>
    <row r="539" spans="2:19">
      <c r="B539" s="157"/>
      <c r="C539" s="157"/>
      <c r="D539" s="157"/>
      <c r="E539" s="157"/>
      <c r="F539" s="157"/>
      <c r="G539" s="157"/>
      <c r="H539" s="157"/>
      <c r="I539" s="157"/>
      <c r="J539" s="157"/>
      <c r="K539" s="157"/>
      <c r="L539" s="157"/>
      <c r="M539" s="157"/>
      <c r="N539" s="157"/>
      <c r="O539" s="157"/>
      <c r="P539" s="157"/>
      <c r="Q539" s="157"/>
      <c r="R539" s="157"/>
      <c r="S539" s="157"/>
    </row>
    <row r="540" spans="2:19">
      <c r="B540" s="157"/>
      <c r="C540" s="157"/>
      <c r="D540" s="157"/>
      <c r="E540" s="157"/>
      <c r="F540" s="157"/>
      <c r="G540" s="157"/>
      <c r="H540" s="157"/>
      <c r="I540" s="157"/>
      <c r="J540" s="157"/>
      <c r="K540" s="157"/>
      <c r="L540" s="157"/>
      <c r="M540" s="157"/>
      <c r="N540" s="157"/>
      <c r="O540" s="157"/>
      <c r="P540" s="157"/>
      <c r="Q540" s="157"/>
      <c r="R540" s="157"/>
      <c r="S540" s="157"/>
    </row>
    <row r="541" spans="2:19">
      <c r="B541" s="157"/>
      <c r="C541" s="157"/>
      <c r="D541" s="157"/>
      <c r="E541" s="157"/>
      <c r="F541" s="157"/>
      <c r="G541" s="157"/>
      <c r="H541" s="157"/>
      <c r="I541" s="157"/>
      <c r="J541" s="157"/>
      <c r="K541" s="157"/>
      <c r="L541" s="157"/>
      <c r="M541" s="157"/>
      <c r="N541" s="157"/>
      <c r="O541" s="157"/>
      <c r="P541" s="157"/>
      <c r="Q541" s="157"/>
      <c r="R541" s="157"/>
      <c r="S541" s="157"/>
    </row>
    <row r="542" spans="2:19">
      <c r="B542" s="157"/>
      <c r="C542" s="157"/>
      <c r="D542" s="157"/>
      <c r="E542" s="157"/>
      <c r="F542" s="157"/>
      <c r="G542" s="157"/>
      <c r="H542" s="157"/>
      <c r="I542" s="157"/>
      <c r="J542" s="157"/>
      <c r="K542" s="157"/>
      <c r="L542" s="157"/>
      <c r="M542" s="157"/>
      <c r="N542" s="157"/>
      <c r="O542" s="157"/>
      <c r="P542" s="157"/>
      <c r="Q542" s="157"/>
      <c r="R542" s="157"/>
      <c r="S542" s="157"/>
    </row>
    <row r="543" spans="2:19">
      <c r="B543" s="157"/>
      <c r="C543" s="157"/>
      <c r="D543" s="157"/>
      <c r="E543" s="157"/>
      <c r="F543" s="157"/>
      <c r="G543" s="157"/>
      <c r="H543" s="157"/>
      <c r="I543" s="157"/>
      <c r="J543" s="157"/>
      <c r="K543" s="157"/>
      <c r="L543" s="157"/>
      <c r="M543" s="157"/>
      <c r="N543" s="157"/>
      <c r="O543" s="157"/>
      <c r="P543" s="157"/>
      <c r="Q543" s="157"/>
      <c r="R543" s="157"/>
      <c r="S543" s="157"/>
    </row>
    <row r="544" spans="2:19">
      <c r="B544" s="157"/>
      <c r="C544" s="157"/>
      <c r="D544" s="157"/>
      <c r="E544" s="157"/>
      <c r="F544" s="157"/>
      <c r="G544" s="157"/>
      <c r="H544" s="157"/>
      <c r="I544" s="157"/>
      <c r="J544" s="157"/>
      <c r="K544" s="157"/>
      <c r="L544" s="157"/>
      <c r="M544" s="157"/>
      <c r="N544" s="157"/>
      <c r="O544" s="157"/>
      <c r="P544" s="157"/>
      <c r="Q544" s="157"/>
      <c r="R544" s="157"/>
      <c r="S544" s="157"/>
    </row>
    <row r="545" spans="2:19">
      <c r="B545" s="157"/>
      <c r="C545" s="157"/>
      <c r="D545" s="157"/>
      <c r="E545" s="157"/>
      <c r="F545" s="157"/>
      <c r="G545" s="157"/>
      <c r="H545" s="157"/>
      <c r="I545" s="157"/>
      <c r="J545" s="157"/>
      <c r="K545" s="157"/>
      <c r="L545" s="157"/>
      <c r="M545" s="157"/>
      <c r="N545" s="157"/>
      <c r="O545" s="157"/>
      <c r="P545" s="157"/>
      <c r="Q545" s="157"/>
      <c r="R545" s="157"/>
      <c r="S545" s="157"/>
    </row>
    <row r="546" spans="2:19">
      <c r="B546" s="157"/>
      <c r="C546" s="157"/>
      <c r="D546" s="157"/>
      <c r="E546" s="157"/>
      <c r="F546" s="157"/>
      <c r="G546" s="157"/>
      <c r="H546" s="157"/>
      <c r="I546" s="157"/>
      <c r="J546" s="157"/>
      <c r="K546" s="157"/>
      <c r="L546" s="157"/>
      <c r="M546" s="157"/>
      <c r="N546" s="157"/>
      <c r="O546" s="157"/>
      <c r="P546" s="157"/>
      <c r="Q546" s="157"/>
      <c r="R546" s="157"/>
      <c r="S546" s="157"/>
    </row>
    <row r="547" spans="2:19">
      <c r="B547" s="157"/>
      <c r="C547" s="157"/>
      <c r="D547" s="157"/>
      <c r="E547" s="157"/>
      <c r="F547" s="157"/>
      <c r="G547" s="157"/>
      <c r="H547" s="157"/>
      <c r="I547" s="157"/>
      <c r="J547" s="157"/>
      <c r="K547" s="157"/>
      <c r="L547" s="157"/>
      <c r="M547" s="157"/>
      <c r="N547" s="157"/>
      <c r="O547" s="157"/>
      <c r="P547" s="157"/>
      <c r="Q547" s="157"/>
      <c r="R547" s="157"/>
      <c r="S547" s="157"/>
    </row>
    <row r="548" spans="2:19">
      <c r="B548" s="157"/>
      <c r="C548" s="157"/>
      <c r="D548" s="157"/>
      <c r="E548" s="157"/>
      <c r="F548" s="157"/>
      <c r="G548" s="157"/>
      <c r="H548" s="157"/>
      <c r="I548" s="157"/>
      <c r="J548" s="157"/>
      <c r="K548" s="157"/>
      <c r="L548" s="157"/>
      <c r="M548" s="157"/>
      <c r="N548" s="157"/>
      <c r="O548" s="157"/>
      <c r="P548" s="157"/>
      <c r="Q548" s="157"/>
      <c r="R548" s="157"/>
      <c r="S548" s="157"/>
    </row>
    <row r="549" spans="2:19">
      <c r="B549" s="157"/>
      <c r="C549" s="157"/>
      <c r="D549" s="157"/>
      <c r="E549" s="157"/>
      <c r="F549" s="157"/>
      <c r="G549" s="157"/>
      <c r="H549" s="157"/>
      <c r="I549" s="157"/>
      <c r="J549" s="157"/>
      <c r="K549" s="157"/>
      <c r="L549" s="157"/>
      <c r="M549" s="157"/>
      <c r="N549" s="157"/>
      <c r="O549" s="157"/>
      <c r="P549" s="157"/>
      <c r="Q549" s="157"/>
      <c r="R549" s="157"/>
      <c r="S549" s="157"/>
    </row>
    <row r="550" spans="2:19">
      <c r="B550" s="157"/>
      <c r="C550" s="157"/>
      <c r="D550" s="157"/>
      <c r="E550" s="157"/>
      <c r="F550" s="157"/>
      <c r="G550" s="157"/>
      <c r="H550" s="157"/>
      <c r="I550" s="157"/>
      <c r="J550" s="157"/>
      <c r="K550" s="157"/>
      <c r="L550" s="157"/>
      <c r="M550" s="157"/>
      <c r="N550" s="157"/>
      <c r="O550" s="157"/>
      <c r="P550" s="157"/>
      <c r="Q550" s="157"/>
      <c r="R550" s="157"/>
      <c r="S550" s="157"/>
    </row>
    <row r="551" spans="2:19">
      <c r="B551" s="157"/>
      <c r="C551" s="157"/>
      <c r="D551" s="157"/>
      <c r="E551" s="157"/>
      <c r="F551" s="157"/>
      <c r="G551" s="157"/>
      <c r="H551" s="157"/>
      <c r="I551" s="157"/>
      <c r="J551" s="157"/>
      <c r="K551" s="157"/>
      <c r="L551" s="157"/>
      <c r="M551" s="157"/>
      <c r="N551" s="157"/>
      <c r="O551" s="157"/>
      <c r="P551" s="157"/>
      <c r="Q551" s="157"/>
      <c r="R551" s="157"/>
      <c r="S551" s="157"/>
    </row>
    <row r="552" spans="2:19">
      <c r="B552" s="157"/>
      <c r="C552" s="157"/>
      <c r="D552" s="157"/>
      <c r="E552" s="157"/>
      <c r="F552" s="157"/>
      <c r="G552" s="157"/>
      <c r="H552" s="157"/>
      <c r="I552" s="157"/>
      <c r="J552" s="157"/>
      <c r="K552" s="157"/>
      <c r="L552" s="157"/>
      <c r="M552" s="157"/>
      <c r="N552" s="157"/>
      <c r="O552" s="157"/>
      <c r="P552" s="157"/>
      <c r="Q552" s="157"/>
      <c r="R552" s="157"/>
      <c r="S552" s="157"/>
    </row>
    <row r="553" spans="2:19">
      <c r="B553" s="157"/>
      <c r="C553" s="157"/>
      <c r="D553" s="157"/>
      <c r="E553" s="157"/>
      <c r="F553" s="157"/>
      <c r="G553" s="157"/>
      <c r="H553" s="157"/>
      <c r="I553" s="157"/>
      <c r="J553" s="157"/>
      <c r="K553" s="157"/>
      <c r="L553" s="157"/>
      <c r="M553" s="157"/>
      <c r="N553" s="157"/>
      <c r="O553" s="157"/>
      <c r="P553" s="157"/>
      <c r="Q553" s="157"/>
      <c r="R553" s="157"/>
      <c r="S553" s="157"/>
    </row>
    <row r="554" spans="2:19">
      <c r="B554" s="157"/>
      <c r="C554" s="157"/>
      <c r="D554" s="157"/>
      <c r="E554" s="157"/>
      <c r="F554" s="157"/>
      <c r="G554" s="157"/>
      <c r="H554" s="157"/>
      <c r="I554" s="157"/>
      <c r="J554" s="157"/>
      <c r="K554" s="157"/>
      <c r="L554" s="157"/>
      <c r="M554" s="157"/>
      <c r="N554" s="157"/>
      <c r="O554" s="157"/>
      <c r="P554" s="157"/>
      <c r="Q554" s="157"/>
      <c r="R554" s="157"/>
      <c r="S554" s="157"/>
    </row>
    <row r="555" spans="2:19">
      <c r="B555" s="157"/>
      <c r="C555" s="157"/>
      <c r="D555" s="157"/>
      <c r="E555" s="157"/>
      <c r="F555" s="157"/>
      <c r="G555" s="157"/>
      <c r="H555" s="157"/>
      <c r="I555" s="157"/>
      <c r="J555" s="157"/>
      <c r="K555" s="157"/>
      <c r="L555" s="157"/>
      <c r="M555" s="157"/>
      <c r="N555" s="157"/>
      <c r="O555" s="157"/>
      <c r="P555" s="157"/>
      <c r="Q555" s="157"/>
      <c r="R555" s="157"/>
      <c r="S555" s="157"/>
    </row>
    <row r="556" spans="2:19">
      <c r="B556" s="157"/>
      <c r="C556" s="157"/>
      <c r="D556" s="157"/>
      <c r="E556" s="157"/>
      <c r="F556" s="157"/>
      <c r="G556" s="157"/>
      <c r="H556" s="157"/>
      <c r="I556" s="157"/>
      <c r="J556" s="157"/>
      <c r="K556" s="157"/>
      <c r="L556" s="157"/>
      <c r="M556" s="157"/>
      <c r="N556" s="157"/>
      <c r="O556" s="157"/>
      <c r="P556" s="157"/>
      <c r="Q556" s="157"/>
      <c r="R556" s="157"/>
      <c r="S556" s="157"/>
    </row>
    <row r="557" spans="2:19">
      <c r="B557" s="157"/>
      <c r="C557" s="157"/>
      <c r="D557" s="157"/>
      <c r="E557" s="157"/>
      <c r="F557" s="157"/>
      <c r="G557" s="157"/>
      <c r="H557" s="157"/>
      <c r="I557" s="157"/>
      <c r="J557" s="157"/>
      <c r="K557" s="157"/>
      <c r="L557" s="157"/>
      <c r="M557" s="157"/>
      <c r="N557" s="157"/>
      <c r="O557" s="157"/>
      <c r="P557" s="157"/>
      <c r="Q557" s="157"/>
      <c r="R557" s="157"/>
      <c r="S557" s="157"/>
    </row>
    <row r="558" spans="2:19">
      <c r="B558" s="157"/>
      <c r="C558" s="157"/>
      <c r="D558" s="157"/>
      <c r="E558" s="157"/>
      <c r="F558" s="157"/>
      <c r="G558" s="157"/>
      <c r="H558" s="157"/>
      <c r="I558" s="157"/>
      <c r="J558" s="157"/>
      <c r="K558" s="157"/>
      <c r="L558" s="157"/>
      <c r="M558" s="157"/>
      <c r="N558" s="157"/>
      <c r="O558" s="157"/>
      <c r="P558" s="157"/>
      <c r="Q558" s="157"/>
      <c r="R558" s="157"/>
      <c r="S558" s="157"/>
    </row>
    <row r="559" spans="2:19">
      <c r="B559" s="157"/>
      <c r="C559" s="157"/>
      <c r="D559" s="157"/>
      <c r="E559" s="157"/>
      <c r="F559" s="157"/>
      <c r="G559" s="157"/>
      <c r="H559" s="157"/>
      <c r="I559" s="157"/>
      <c r="J559" s="157"/>
      <c r="K559" s="157"/>
      <c r="L559" s="157"/>
      <c r="M559" s="157"/>
      <c r="N559" s="157"/>
      <c r="O559" s="157"/>
      <c r="P559" s="157"/>
      <c r="Q559" s="157"/>
      <c r="R559" s="157"/>
      <c r="S559" s="157"/>
    </row>
    <row r="560" spans="2:19">
      <c r="B560" s="157"/>
      <c r="C560" s="157"/>
      <c r="D560" s="157"/>
      <c r="E560" s="157"/>
      <c r="F560" s="157"/>
      <c r="G560" s="157"/>
      <c r="H560" s="157"/>
      <c r="I560" s="157"/>
      <c r="J560" s="157"/>
      <c r="K560" s="157"/>
      <c r="L560" s="157"/>
      <c r="M560" s="157"/>
      <c r="N560" s="157"/>
      <c r="O560" s="157"/>
      <c r="P560" s="157"/>
      <c r="Q560" s="157"/>
      <c r="R560" s="157"/>
      <c r="S560" s="157"/>
    </row>
    <row r="561" spans="2:19">
      <c r="B561" s="157"/>
      <c r="C561" s="157"/>
      <c r="D561" s="157"/>
      <c r="E561" s="157"/>
      <c r="F561" s="157"/>
      <c r="G561" s="157"/>
      <c r="H561" s="157"/>
      <c r="I561" s="157"/>
      <c r="J561" s="157"/>
      <c r="K561" s="157"/>
      <c r="L561" s="157"/>
      <c r="M561" s="157"/>
      <c r="N561" s="157"/>
      <c r="O561" s="157"/>
      <c r="P561" s="157"/>
      <c r="Q561" s="157"/>
      <c r="R561" s="157"/>
      <c r="S561" s="157"/>
    </row>
    <row r="562" spans="2:19">
      <c r="B562" s="157"/>
      <c r="C562" s="157"/>
      <c r="D562" s="157"/>
      <c r="E562" s="157"/>
      <c r="F562" s="157"/>
      <c r="G562" s="157"/>
      <c r="H562" s="157"/>
      <c r="I562" s="157"/>
      <c r="J562" s="157"/>
      <c r="K562" s="157"/>
      <c r="L562" s="157"/>
      <c r="M562" s="157"/>
      <c r="N562" s="157"/>
      <c r="O562" s="157"/>
      <c r="P562" s="157"/>
      <c r="Q562" s="157"/>
      <c r="R562" s="157"/>
      <c r="S562" s="157"/>
    </row>
    <row r="563" spans="2:19">
      <c r="B563" s="157"/>
      <c r="C563" s="157"/>
      <c r="D563" s="157"/>
      <c r="E563" s="157"/>
      <c r="F563" s="157"/>
      <c r="G563" s="157"/>
      <c r="H563" s="157"/>
      <c r="I563" s="157"/>
      <c r="J563" s="157"/>
      <c r="K563" s="157"/>
      <c r="L563" s="157"/>
      <c r="M563" s="157"/>
      <c r="N563" s="157"/>
      <c r="O563" s="157"/>
      <c r="P563" s="157"/>
      <c r="Q563" s="157"/>
      <c r="R563" s="157"/>
      <c r="S563" s="157"/>
    </row>
    <row r="564" spans="2:19">
      <c r="B564" s="157"/>
      <c r="C564" s="157"/>
      <c r="D564" s="157"/>
      <c r="E564" s="157"/>
      <c r="F564" s="157"/>
      <c r="G564" s="157"/>
      <c r="H564" s="157"/>
      <c r="I564" s="157"/>
      <c r="J564" s="157"/>
      <c r="K564" s="157"/>
      <c r="L564" s="157"/>
      <c r="M564" s="157"/>
      <c r="N564" s="157"/>
      <c r="O564" s="157"/>
      <c r="P564" s="157"/>
      <c r="Q564" s="157"/>
      <c r="R564" s="157"/>
      <c r="S564" s="157"/>
    </row>
    <row r="565" spans="2:19">
      <c r="B565" s="157"/>
      <c r="C565" s="157"/>
      <c r="D565" s="157"/>
      <c r="E565" s="157"/>
      <c r="F565" s="157"/>
      <c r="G565" s="157"/>
      <c r="H565" s="157"/>
      <c r="I565" s="157"/>
      <c r="J565" s="157"/>
      <c r="K565" s="157"/>
      <c r="L565" s="157"/>
      <c r="M565" s="157"/>
      <c r="N565" s="157"/>
      <c r="O565" s="157"/>
      <c r="P565" s="157"/>
      <c r="Q565" s="157"/>
      <c r="R565" s="157"/>
      <c r="S565" s="157"/>
    </row>
    <row r="566" spans="2:19">
      <c r="B566" s="157"/>
      <c r="C566" s="157"/>
      <c r="D566" s="157"/>
      <c r="E566" s="157"/>
      <c r="F566" s="157"/>
      <c r="G566" s="157"/>
      <c r="H566" s="157"/>
      <c r="I566" s="157"/>
      <c r="J566" s="157"/>
      <c r="K566" s="157"/>
      <c r="L566" s="157"/>
      <c r="M566" s="157"/>
      <c r="N566" s="157"/>
      <c r="O566" s="157"/>
      <c r="P566" s="157"/>
      <c r="Q566" s="157"/>
      <c r="R566" s="157"/>
      <c r="S566" s="157"/>
    </row>
    <row r="567" spans="2:19">
      <c r="B567" s="157"/>
      <c r="C567" s="157"/>
      <c r="D567" s="157"/>
      <c r="E567" s="157"/>
      <c r="F567" s="157"/>
      <c r="G567" s="157"/>
      <c r="H567" s="157"/>
      <c r="I567" s="157"/>
      <c r="J567" s="157"/>
      <c r="K567" s="157"/>
      <c r="L567" s="157"/>
      <c r="M567" s="157"/>
      <c r="N567" s="157"/>
      <c r="O567" s="157"/>
      <c r="P567" s="157"/>
      <c r="Q567" s="157"/>
      <c r="R567" s="157"/>
      <c r="S567" s="157"/>
    </row>
    <row r="568" spans="2:19">
      <c r="B568" s="157"/>
      <c r="C568" s="157"/>
      <c r="D568" s="157"/>
      <c r="E568" s="157"/>
      <c r="F568" s="157"/>
      <c r="G568" s="157"/>
      <c r="H568" s="157"/>
      <c r="I568" s="157"/>
      <c r="J568" s="157"/>
      <c r="K568" s="157"/>
      <c r="L568" s="157"/>
      <c r="M568" s="157"/>
      <c r="N568" s="157"/>
      <c r="O568" s="157"/>
      <c r="P568" s="157"/>
      <c r="Q568" s="157"/>
      <c r="R568" s="157"/>
      <c r="S568" s="157"/>
    </row>
    <row r="569" spans="2:19">
      <c r="B569" s="157"/>
      <c r="C569" s="157"/>
      <c r="D569" s="157"/>
      <c r="E569" s="157"/>
      <c r="F569" s="157"/>
      <c r="G569" s="157"/>
      <c r="H569" s="157"/>
      <c r="I569" s="157"/>
      <c r="J569" s="157"/>
      <c r="K569" s="157"/>
      <c r="L569" s="157"/>
      <c r="M569" s="157"/>
      <c r="N569" s="157"/>
      <c r="O569" s="157"/>
      <c r="P569" s="157"/>
      <c r="Q569" s="157"/>
      <c r="R569" s="157"/>
      <c r="S569" s="157"/>
    </row>
    <row r="570" spans="2:19">
      <c r="B570" s="157"/>
      <c r="C570" s="157"/>
      <c r="D570" s="157"/>
      <c r="E570" s="157"/>
      <c r="F570" s="157"/>
      <c r="G570" s="157"/>
      <c r="H570" s="157"/>
      <c r="I570" s="157"/>
      <c r="J570" s="157"/>
      <c r="K570" s="157"/>
      <c r="L570" s="157"/>
      <c r="M570" s="157"/>
      <c r="N570" s="157"/>
      <c r="O570" s="157"/>
      <c r="P570" s="157"/>
      <c r="Q570" s="157"/>
      <c r="R570" s="157"/>
      <c r="S570" s="157"/>
    </row>
    <row r="571" spans="2:19">
      <c r="B571" s="157"/>
      <c r="C571" s="157"/>
      <c r="D571" s="157"/>
      <c r="E571" s="157"/>
      <c r="F571" s="157"/>
      <c r="G571" s="157"/>
      <c r="H571" s="157"/>
      <c r="I571" s="157"/>
      <c r="J571" s="157"/>
      <c r="K571" s="157"/>
      <c r="L571" s="157"/>
      <c r="M571" s="157"/>
      <c r="N571" s="157"/>
      <c r="O571" s="157"/>
      <c r="P571" s="157"/>
      <c r="Q571" s="157"/>
      <c r="R571" s="157"/>
      <c r="S571" s="157"/>
    </row>
    <row r="572" spans="2:19">
      <c r="B572" s="157"/>
      <c r="C572" s="157"/>
      <c r="D572" s="157"/>
      <c r="E572" s="157"/>
      <c r="F572" s="157"/>
      <c r="G572" s="157"/>
      <c r="H572" s="157"/>
      <c r="I572" s="157"/>
      <c r="J572" s="157"/>
      <c r="K572" s="157"/>
      <c r="L572" s="157"/>
      <c r="M572" s="157"/>
      <c r="N572" s="157"/>
      <c r="O572" s="157"/>
      <c r="P572" s="157"/>
      <c r="Q572" s="157"/>
      <c r="R572" s="157"/>
      <c r="S572" s="157"/>
    </row>
    <row r="573" spans="2:19">
      <c r="B573" s="157"/>
      <c r="C573" s="157"/>
      <c r="D573" s="157"/>
      <c r="E573" s="157"/>
      <c r="F573" s="157"/>
      <c r="G573" s="157"/>
      <c r="H573" s="157"/>
      <c r="I573" s="157"/>
      <c r="J573" s="157"/>
      <c r="K573" s="157"/>
      <c r="L573" s="157"/>
      <c r="M573" s="157"/>
      <c r="N573" s="157"/>
      <c r="O573" s="157"/>
      <c r="P573" s="157"/>
      <c r="Q573" s="157"/>
      <c r="R573" s="157"/>
      <c r="S573" s="157"/>
    </row>
    <row r="574" spans="2:19">
      <c r="B574" s="157"/>
      <c r="C574" s="157"/>
      <c r="D574" s="157"/>
      <c r="E574" s="157"/>
      <c r="F574" s="157"/>
      <c r="G574" s="157"/>
      <c r="H574" s="157"/>
      <c r="I574" s="157"/>
      <c r="J574" s="157"/>
      <c r="K574" s="157"/>
      <c r="L574" s="157"/>
      <c r="M574" s="157"/>
      <c r="N574" s="157"/>
      <c r="O574" s="157"/>
      <c r="P574" s="157"/>
      <c r="Q574" s="157"/>
      <c r="R574" s="157"/>
      <c r="S574" s="157"/>
    </row>
    <row r="575" spans="2:19">
      <c r="B575" s="157"/>
      <c r="C575" s="157"/>
      <c r="D575" s="157"/>
      <c r="E575" s="157"/>
      <c r="F575" s="157"/>
      <c r="G575" s="157"/>
      <c r="H575" s="157"/>
      <c r="I575" s="157"/>
      <c r="J575" s="157"/>
      <c r="K575" s="157"/>
      <c r="L575" s="157"/>
      <c r="M575" s="157"/>
      <c r="N575" s="157"/>
      <c r="O575" s="157"/>
      <c r="P575" s="157"/>
      <c r="Q575" s="157"/>
      <c r="R575" s="157"/>
      <c r="S575" s="157"/>
    </row>
    <row r="576" spans="2:19">
      <c r="B576" s="157"/>
      <c r="C576" s="157"/>
      <c r="D576" s="157"/>
      <c r="E576" s="157"/>
      <c r="F576" s="157"/>
      <c r="G576" s="157"/>
      <c r="H576" s="157"/>
      <c r="I576" s="157"/>
      <c r="J576" s="157"/>
      <c r="K576" s="157"/>
      <c r="L576" s="157"/>
      <c r="M576" s="157"/>
      <c r="N576" s="157"/>
      <c r="O576" s="157"/>
      <c r="P576" s="157"/>
      <c r="Q576" s="157"/>
      <c r="R576" s="157"/>
      <c r="S576" s="157"/>
    </row>
    <row r="577" spans="2:19">
      <c r="B577" s="157"/>
      <c r="C577" s="157"/>
      <c r="D577" s="157"/>
      <c r="E577" s="157"/>
      <c r="F577" s="157"/>
      <c r="G577" s="157"/>
      <c r="H577" s="157"/>
      <c r="I577" s="157"/>
      <c r="J577" s="157"/>
      <c r="K577" s="157"/>
      <c r="L577" s="157"/>
      <c r="M577" s="157"/>
      <c r="N577" s="157"/>
      <c r="O577" s="157"/>
      <c r="P577" s="157"/>
      <c r="Q577" s="157"/>
      <c r="R577" s="157"/>
      <c r="S577" s="157"/>
    </row>
    <row r="578" spans="2:19">
      <c r="B578" s="157"/>
      <c r="C578" s="157"/>
      <c r="D578" s="157"/>
      <c r="E578" s="157"/>
      <c r="F578" s="157"/>
      <c r="G578" s="157"/>
      <c r="H578" s="157"/>
      <c r="I578" s="157"/>
      <c r="J578" s="157"/>
      <c r="K578" s="157"/>
      <c r="L578" s="157"/>
      <c r="M578" s="157"/>
      <c r="N578" s="157"/>
      <c r="O578" s="157"/>
      <c r="P578" s="157"/>
      <c r="Q578" s="157"/>
      <c r="R578" s="157"/>
      <c r="S578" s="157"/>
    </row>
    <row r="579" spans="2:19">
      <c r="B579" s="157"/>
      <c r="C579" s="157"/>
      <c r="D579" s="157"/>
      <c r="E579" s="157"/>
      <c r="F579" s="157"/>
      <c r="G579" s="157"/>
      <c r="H579" s="157"/>
      <c r="I579" s="157"/>
      <c r="J579" s="157"/>
      <c r="K579" s="157"/>
      <c r="L579" s="157"/>
      <c r="M579" s="157"/>
      <c r="N579" s="157"/>
      <c r="O579" s="157"/>
      <c r="P579" s="157"/>
      <c r="Q579" s="157"/>
      <c r="R579" s="157"/>
      <c r="S579" s="157"/>
    </row>
    <row r="580" spans="2:19">
      <c r="B580" s="157"/>
      <c r="C580" s="157"/>
      <c r="D580" s="157"/>
      <c r="E580" s="157"/>
      <c r="F580" s="157"/>
      <c r="G580" s="157"/>
      <c r="H580" s="157"/>
      <c r="I580" s="157"/>
      <c r="J580" s="157"/>
      <c r="K580" s="157"/>
      <c r="L580" s="157"/>
      <c r="M580" s="157"/>
      <c r="N580" s="157"/>
      <c r="O580" s="157"/>
      <c r="P580" s="157"/>
      <c r="Q580" s="157"/>
      <c r="R580" s="157"/>
      <c r="S580" s="157"/>
    </row>
    <row r="581" spans="2:19">
      <c r="B581" s="157"/>
      <c r="C581" s="157"/>
      <c r="D581" s="157"/>
      <c r="E581" s="157"/>
      <c r="F581" s="157"/>
      <c r="G581" s="157"/>
      <c r="H581" s="157"/>
      <c r="I581" s="157"/>
      <c r="J581" s="157"/>
      <c r="K581" s="157"/>
      <c r="L581" s="157"/>
      <c r="M581" s="157"/>
      <c r="N581" s="157"/>
      <c r="O581" s="157"/>
      <c r="P581" s="157"/>
      <c r="Q581" s="157"/>
      <c r="R581" s="157"/>
      <c r="S581" s="157"/>
    </row>
    <row r="582" spans="2:19">
      <c r="B582" s="157"/>
      <c r="C582" s="157"/>
      <c r="D582" s="157"/>
      <c r="E582" s="157"/>
      <c r="F582" s="157"/>
      <c r="G582" s="157"/>
      <c r="H582" s="157"/>
      <c r="I582" s="157"/>
      <c r="J582" s="157"/>
      <c r="K582" s="157"/>
      <c r="L582" s="157"/>
      <c r="M582" s="157"/>
      <c r="N582" s="157"/>
      <c r="O582" s="157"/>
      <c r="P582" s="157"/>
      <c r="Q582" s="157"/>
      <c r="R582" s="157"/>
      <c r="S582" s="157"/>
    </row>
    <row r="583" spans="2:19">
      <c r="B583" s="157"/>
      <c r="C583" s="157"/>
      <c r="D583" s="157"/>
      <c r="E583" s="157"/>
      <c r="F583" s="157"/>
      <c r="G583" s="157"/>
      <c r="H583" s="157"/>
      <c r="I583" s="157"/>
      <c r="J583" s="157"/>
      <c r="K583" s="157"/>
      <c r="L583" s="157"/>
      <c r="M583" s="157"/>
      <c r="N583" s="157"/>
      <c r="O583" s="157"/>
      <c r="P583" s="157"/>
      <c r="Q583" s="157"/>
      <c r="R583" s="157"/>
      <c r="S583" s="157"/>
    </row>
    <row r="584" spans="2:19">
      <c r="B584" s="157"/>
      <c r="C584" s="157"/>
      <c r="D584" s="157"/>
      <c r="E584" s="157"/>
      <c r="F584" s="157"/>
      <c r="G584" s="157"/>
      <c r="H584" s="157"/>
      <c r="I584" s="157"/>
      <c r="J584" s="157"/>
      <c r="K584" s="157"/>
      <c r="L584" s="157"/>
      <c r="M584" s="157"/>
      <c r="N584" s="157"/>
      <c r="O584" s="157"/>
      <c r="P584" s="157"/>
      <c r="Q584" s="157"/>
      <c r="R584" s="157"/>
      <c r="S584" s="157"/>
    </row>
    <row r="585" spans="2:19">
      <c r="B585" s="157"/>
      <c r="C585" s="157"/>
      <c r="D585" s="157"/>
      <c r="E585" s="157"/>
      <c r="F585" s="157"/>
      <c r="G585" s="157"/>
      <c r="H585" s="157"/>
      <c r="I585" s="157"/>
      <c r="J585" s="157"/>
      <c r="K585" s="157"/>
      <c r="L585" s="157"/>
      <c r="M585" s="157"/>
      <c r="N585" s="157"/>
      <c r="O585" s="157"/>
      <c r="P585" s="157"/>
      <c r="Q585" s="157"/>
      <c r="R585" s="157"/>
      <c r="S585" s="157"/>
    </row>
    <row r="586" spans="2:19">
      <c r="B586" s="157"/>
      <c r="C586" s="157"/>
      <c r="D586" s="157"/>
      <c r="E586" s="157"/>
      <c r="F586" s="157"/>
      <c r="G586" s="157"/>
      <c r="H586" s="157"/>
      <c r="I586" s="157"/>
      <c r="J586" s="157"/>
      <c r="K586" s="157"/>
      <c r="L586" s="157"/>
      <c r="M586" s="157"/>
      <c r="N586" s="157"/>
      <c r="O586" s="157"/>
      <c r="P586" s="157"/>
      <c r="Q586" s="157"/>
      <c r="R586" s="157"/>
      <c r="S586" s="157"/>
    </row>
    <row r="587" spans="2:19">
      <c r="B587" s="157"/>
      <c r="C587" s="157"/>
      <c r="D587" s="157"/>
      <c r="E587" s="157"/>
      <c r="F587" s="157"/>
      <c r="G587" s="157"/>
      <c r="H587" s="157"/>
      <c r="I587" s="157"/>
      <c r="J587" s="157"/>
      <c r="K587" s="157"/>
      <c r="L587" s="157"/>
      <c r="M587" s="157"/>
      <c r="N587" s="157"/>
      <c r="O587" s="157"/>
      <c r="P587" s="157"/>
      <c r="Q587" s="157"/>
      <c r="R587" s="157"/>
      <c r="S587" s="157"/>
    </row>
    <row r="588" spans="2:19">
      <c r="B588" s="157"/>
      <c r="C588" s="157"/>
      <c r="D588" s="157"/>
      <c r="E588" s="157"/>
      <c r="F588" s="157"/>
      <c r="G588" s="157"/>
      <c r="H588" s="157"/>
      <c r="I588" s="157"/>
      <c r="J588" s="157"/>
      <c r="K588" s="157"/>
      <c r="L588" s="157"/>
      <c r="M588" s="157"/>
      <c r="N588" s="157"/>
      <c r="O588" s="157"/>
      <c r="P588" s="157"/>
      <c r="Q588" s="157"/>
      <c r="R588" s="157"/>
      <c r="S588" s="157"/>
    </row>
    <row r="589" spans="2:19">
      <c r="B589" s="157"/>
      <c r="C589" s="157"/>
      <c r="D589" s="157"/>
      <c r="E589" s="157"/>
      <c r="F589" s="157"/>
      <c r="G589" s="157"/>
      <c r="H589" s="157"/>
      <c r="I589" s="157"/>
      <c r="J589" s="157"/>
      <c r="K589" s="157"/>
      <c r="L589" s="157"/>
      <c r="M589" s="157"/>
      <c r="N589" s="157"/>
      <c r="O589" s="157"/>
      <c r="P589" s="157"/>
      <c r="Q589" s="157"/>
      <c r="R589" s="157"/>
      <c r="S589" s="157"/>
    </row>
    <row r="590" spans="2:19">
      <c r="B590" s="157"/>
      <c r="C590" s="157"/>
      <c r="D590" s="157"/>
      <c r="E590" s="157"/>
      <c r="F590" s="157"/>
      <c r="G590" s="157"/>
      <c r="H590" s="157"/>
      <c r="I590" s="157"/>
      <c r="J590" s="157"/>
      <c r="K590" s="157"/>
      <c r="L590" s="157"/>
      <c r="M590" s="157"/>
      <c r="N590" s="157"/>
      <c r="O590" s="157"/>
      <c r="P590" s="157"/>
      <c r="Q590" s="157"/>
      <c r="R590" s="157"/>
      <c r="S590" s="157"/>
    </row>
    <row r="591" spans="2:19">
      <c r="B591" s="157"/>
      <c r="C591" s="157"/>
      <c r="D591" s="157"/>
      <c r="E591" s="157"/>
      <c r="F591" s="157"/>
      <c r="G591" s="157"/>
      <c r="H591" s="157"/>
      <c r="I591" s="157"/>
      <c r="J591" s="157"/>
      <c r="K591" s="157"/>
      <c r="L591" s="157"/>
      <c r="M591" s="157"/>
      <c r="N591" s="157"/>
      <c r="O591" s="157"/>
      <c r="P591" s="157"/>
      <c r="Q591" s="157"/>
      <c r="R591" s="157"/>
      <c r="S591" s="157"/>
    </row>
    <row r="592" spans="2:19">
      <c r="B592" s="157"/>
      <c r="C592" s="157"/>
      <c r="D592" s="157"/>
      <c r="E592" s="157"/>
      <c r="F592" s="157"/>
      <c r="G592" s="157"/>
      <c r="H592" s="157"/>
      <c r="I592" s="157"/>
      <c r="J592" s="157"/>
      <c r="K592" s="157"/>
      <c r="L592" s="157"/>
      <c r="M592" s="157"/>
      <c r="N592" s="157"/>
      <c r="O592" s="157"/>
      <c r="P592" s="157"/>
      <c r="Q592" s="157"/>
      <c r="R592" s="157"/>
      <c r="S592" s="157"/>
    </row>
    <row r="593" spans="2:19">
      <c r="B593" s="157"/>
      <c r="C593" s="157"/>
      <c r="D593" s="157"/>
      <c r="E593" s="157"/>
      <c r="F593" s="157"/>
      <c r="G593" s="157"/>
      <c r="H593" s="157"/>
      <c r="I593" s="157"/>
      <c r="J593" s="157"/>
      <c r="K593" s="157"/>
      <c r="L593" s="157"/>
      <c r="M593" s="157"/>
      <c r="N593" s="157"/>
      <c r="O593" s="157"/>
      <c r="P593" s="157"/>
      <c r="Q593" s="157"/>
      <c r="R593" s="157"/>
      <c r="S593" s="157"/>
    </row>
    <row r="594" spans="2:19">
      <c r="B594" s="157"/>
      <c r="C594" s="157"/>
      <c r="D594" s="157"/>
      <c r="E594" s="157"/>
      <c r="F594" s="157"/>
      <c r="G594" s="157"/>
      <c r="H594" s="157"/>
      <c r="I594" s="157"/>
      <c r="J594" s="157"/>
      <c r="K594" s="157"/>
      <c r="L594" s="157"/>
      <c r="M594" s="157"/>
      <c r="N594" s="157"/>
      <c r="O594" s="157"/>
      <c r="P594" s="157"/>
      <c r="Q594" s="157"/>
      <c r="R594" s="157"/>
      <c r="S594" s="157"/>
    </row>
    <row r="595" spans="2:19">
      <c r="B595" s="157"/>
      <c r="C595" s="157"/>
      <c r="D595" s="157"/>
      <c r="E595" s="157"/>
      <c r="F595" s="157"/>
      <c r="G595" s="157"/>
      <c r="H595" s="157"/>
      <c r="I595" s="157"/>
      <c r="J595" s="157"/>
      <c r="K595" s="157"/>
      <c r="L595" s="157"/>
      <c r="M595" s="157"/>
      <c r="N595" s="157"/>
      <c r="O595" s="157"/>
      <c r="P595" s="157"/>
      <c r="Q595" s="157"/>
      <c r="R595" s="157"/>
      <c r="S595" s="157"/>
    </row>
    <row r="596" spans="2:19">
      <c r="B596" s="157"/>
      <c r="C596" s="157"/>
      <c r="D596" s="157"/>
      <c r="E596" s="157"/>
      <c r="F596" s="157"/>
      <c r="G596" s="157"/>
      <c r="H596" s="157"/>
      <c r="I596" s="157"/>
      <c r="J596" s="157"/>
      <c r="K596" s="157"/>
      <c r="L596" s="157"/>
      <c r="M596" s="157"/>
      <c r="N596" s="157"/>
      <c r="O596" s="157"/>
      <c r="P596" s="157"/>
      <c r="Q596" s="157"/>
      <c r="R596" s="157"/>
      <c r="S596" s="157"/>
    </row>
    <row r="597" spans="2:19">
      <c r="B597" s="157"/>
      <c r="C597" s="157"/>
      <c r="D597" s="157"/>
      <c r="E597" s="157"/>
      <c r="F597" s="157"/>
      <c r="G597" s="157"/>
      <c r="H597" s="157"/>
      <c r="I597" s="157"/>
      <c r="J597" s="157"/>
      <c r="K597" s="157"/>
      <c r="L597" s="157"/>
      <c r="M597" s="157"/>
      <c r="N597" s="157"/>
      <c r="O597" s="157"/>
      <c r="P597" s="157"/>
      <c r="Q597" s="157"/>
      <c r="R597" s="157"/>
      <c r="S597" s="157"/>
    </row>
    <row r="598" spans="2:19">
      <c r="B598" s="157"/>
      <c r="C598" s="157"/>
      <c r="D598" s="157"/>
      <c r="E598" s="157"/>
      <c r="F598" s="157"/>
      <c r="G598" s="157"/>
      <c r="H598" s="157"/>
      <c r="I598" s="157"/>
      <c r="J598" s="157"/>
      <c r="K598" s="157"/>
      <c r="L598" s="157"/>
      <c r="M598" s="157"/>
      <c r="N598" s="157"/>
      <c r="O598" s="157"/>
      <c r="P598" s="157"/>
      <c r="Q598" s="157"/>
      <c r="R598" s="157"/>
      <c r="S598" s="157"/>
    </row>
    <row r="599" spans="2:19">
      <c r="B599" s="157"/>
      <c r="C599" s="157"/>
      <c r="D599" s="157"/>
      <c r="E599" s="157"/>
      <c r="F599" s="157"/>
      <c r="G599" s="157"/>
      <c r="H599" s="157"/>
      <c r="I599" s="157"/>
      <c r="J599" s="157"/>
      <c r="K599" s="157"/>
      <c r="L599" s="157"/>
      <c r="M599" s="157"/>
      <c r="N599" s="157"/>
      <c r="O599" s="157"/>
      <c r="P599" s="157"/>
      <c r="Q599" s="157"/>
      <c r="R599" s="157"/>
      <c r="S599" s="157"/>
    </row>
    <row r="600" spans="2:19">
      <c r="B600" s="157"/>
      <c r="C600" s="157"/>
      <c r="D600" s="157"/>
      <c r="E600" s="157"/>
      <c r="F600" s="157"/>
      <c r="G600" s="157"/>
      <c r="H600" s="157"/>
      <c r="I600" s="157"/>
      <c r="J600" s="157"/>
      <c r="K600" s="157"/>
      <c r="L600" s="157"/>
      <c r="M600" s="157"/>
      <c r="N600" s="157"/>
      <c r="O600" s="157"/>
      <c r="P600" s="157"/>
      <c r="Q600" s="157"/>
      <c r="R600" s="157"/>
      <c r="S600" s="157"/>
    </row>
    <row r="601" spans="2:19">
      <c r="B601" s="157"/>
      <c r="C601" s="157"/>
      <c r="D601" s="157"/>
      <c r="E601" s="157"/>
      <c r="F601" s="157"/>
      <c r="G601" s="157"/>
      <c r="H601" s="157"/>
      <c r="I601" s="157"/>
      <c r="J601" s="157"/>
      <c r="K601" s="157"/>
      <c r="L601" s="157"/>
      <c r="M601" s="157"/>
      <c r="N601" s="157"/>
      <c r="O601" s="157"/>
      <c r="P601" s="157"/>
      <c r="Q601" s="157"/>
      <c r="R601" s="157"/>
      <c r="S601" s="157"/>
    </row>
    <row r="602" spans="2:19">
      <c r="B602" s="157"/>
      <c r="C602" s="157"/>
      <c r="D602" s="157"/>
      <c r="E602" s="157"/>
      <c r="F602" s="157"/>
      <c r="G602" s="157"/>
      <c r="H602" s="157"/>
      <c r="I602" s="157"/>
      <c r="J602" s="157"/>
      <c r="K602" s="157"/>
      <c r="L602" s="157"/>
      <c r="M602" s="157"/>
      <c r="N602" s="157"/>
      <c r="O602" s="157"/>
      <c r="P602" s="157"/>
      <c r="Q602" s="157"/>
      <c r="R602" s="157"/>
      <c r="S602" s="157"/>
    </row>
    <row r="603" spans="2:19">
      <c r="B603" s="157"/>
      <c r="C603" s="157"/>
      <c r="D603" s="157"/>
      <c r="E603" s="157"/>
      <c r="F603" s="157"/>
      <c r="G603" s="157"/>
      <c r="H603" s="157"/>
      <c r="I603" s="157"/>
      <c r="J603" s="157"/>
      <c r="K603" s="157"/>
      <c r="L603" s="157"/>
      <c r="M603" s="157"/>
      <c r="N603" s="157"/>
      <c r="O603" s="157"/>
      <c r="P603" s="157"/>
      <c r="Q603" s="157"/>
      <c r="R603" s="157"/>
      <c r="S603" s="157"/>
    </row>
    <row r="604" spans="2:19">
      <c r="B604" s="157"/>
      <c r="C604" s="157"/>
      <c r="D604" s="157"/>
      <c r="E604" s="157"/>
      <c r="F604" s="157"/>
      <c r="G604" s="157"/>
      <c r="H604" s="157"/>
      <c r="I604" s="157"/>
      <c r="J604" s="157"/>
      <c r="K604" s="157"/>
      <c r="L604" s="157"/>
      <c r="M604" s="157"/>
      <c r="N604" s="157"/>
      <c r="O604" s="157"/>
      <c r="P604" s="157"/>
      <c r="Q604" s="157"/>
      <c r="R604" s="157"/>
      <c r="S604" s="157"/>
    </row>
    <row r="605" spans="2:19">
      <c r="B605" s="157"/>
      <c r="C605" s="157"/>
      <c r="D605" s="157"/>
      <c r="E605" s="157"/>
      <c r="F605" s="157"/>
      <c r="G605" s="157"/>
      <c r="H605" s="157"/>
      <c r="I605" s="157"/>
      <c r="J605" s="157"/>
      <c r="K605" s="157"/>
      <c r="L605" s="157"/>
      <c r="M605" s="157"/>
      <c r="N605" s="157"/>
      <c r="O605" s="157"/>
      <c r="P605" s="157"/>
      <c r="Q605" s="157"/>
      <c r="R605" s="157"/>
      <c r="S605" s="157"/>
    </row>
    <row r="606" spans="2:19">
      <c r="B606" s="157"/>
      <c r="C606" s="157"/>
      <c r="D606" s="157"/>
      <c r="E606" s="157"/>
      <c r="F606" s="157"/>
      <c r="G606" s="157"/>
      <c r="H606" s="157"/>
      <c r="I606" s="157"/>
      <c r="J606" s="157"/>
      <c r="K606" s="157"/>
      <c r="L606" s="157"/>
      <c r="M606" s="157"/>
      <c r="N606" s="157"/>
      <c r="O606" s="157"/>
      <c r="P606" s="157"/>
      <c r="Q606" s="157"/>
      <c r="R606" s="157"/>
      <c r="S606" s="157"/>
    </row>
    <row r="607" spans="2:19">
      <c r="B607" s="157"/>
      <c r="C607" s="157"/>
      <c r="D607" s="157"/>
      <c r="E607" s="157"/>
      <c r="F607" s="157"/>
      <c r="G607" s="157"/>
      <c r="H607" s="157"/>
      <c r="I607" s="157"/>
      <c r="J607" s="157"/>
      <c r="K607" s="157"/>
      <c r="L607" s="157"/>
      <c r="M607" s="157"/>
      <c r="N607" s="157"/>
      <c r="O607" s="157"/>
      <c r="P607" s="157"/>
      <c r="Q607" s="157"/>
      <c r="R607" s="157"/>
      <c r="S607" s="157"/>
    </row>
    <row r="608" spans="2:19">
      <c r="B608" s="157"/>
      <c r="C608" s="157"/>
      <c r="D608" s="157"/>
      <c r="E608" s="157"/>
      <c r="F608" s="157"/>
      <c r="G608" s="157"/>
      <c r="H608" s="157"/>
      <c r="I608" s="157"/>
      <c r="J608" s="157"/>
      <c r="K608" s="157"/>
      <c r="L608" s="157"/>
      <c r="M608" s="157"/>
      <c r="N608" s="157"/>
      <c r="O608" s="157"/>
      <c r="P608" s="157"/>
      <c r="Q608" s="157"/>
      <c r="R608" s="157"/>
      <c r="S608" s="157"/>
    </row>
    <row r="609" spans="2:19">
      <c r="B609" s="157"/>
      <c r="C609" s="157"/>
      <c r="D609" s="157"/>
      <c r="E609" s="157"/>
      <c r="F609" s="157"/>
      <c r="G609" s="157"/>
      <c r="H609" s="157"/>
      <c r="I609" s="157"/>
      <c r="J609" s="157"/>
      <c r="K609" s="157"/>
      <c r="L609" s="157"/>
      <c r="M609" s="157"/>
      <c r="N609" s="157"/>
      <c r="O609" s="157"/>
      <c r="P609" s="157"/>
      <c r="Q609" s="157"/>
      <c r="R609" s="157"/>
      <c r="S609" s="157"/>
    </row>
    <row r="610" spans="2:19">
      <c r="B610" s="157"/>
      <c r="C610" s="157"/>
      <c r="D610" s="157"/>
      <c r="E610" s="157"/>
      <c r="F610" s="157"/>
      <c r="G610" s="157"/>
      <c r="H610" s="157"/>
      <c r="I610" s="157"/>
      <c r="J610" s="157"/>
      <c r="K610" s="157"/>
      <c r="L610" s="157"/>
      <c r="M610" s="157"/>
      <c r="N610" s="157"/>
      <c r="O610" s="157"/>
      <c r="P610" s="157"/>
      <c r="Q610" s="157"/>
      <c r="R610" s="157"/>
      <c r="S610" s="157"/>
    </row>
    <row r="611" spans="2:19">
      <c r="B611" s="157"/>
      <c r="C611" s="157"/>
      <c r="D611" s="157"/>
      <c r="E611" s="157"/>
      <c r="F611" s="157"/>
      <c r="G611" s="157"/>
      <c r="H611" s="157"/>
      <c r="I611" s="157"/>
      <c r="J611" s="157"/>
      <c r="K611" s="157"/>
      <c r="L611" s="157"/>
      <c r="M611" s="157"/>
      <c r="N611" s="157"/>
      <c r="O611" s="157"/>
      <c r="P611" s="157"/>
      <c r="Q611" s="157"/>
      <c r="R611" s="157"/>
      <c r="S611" s="157"/>
    </row>
    <row r="612" spans="2:19">
      <c r="B612" s="157"/>
      <c r="C612" s="157"/>
      <c r="D612" s="157"/>
      <c r="E612" s="157"/>
      <c r="F612" s="157"/>
      <c r="G612" s="157"/>
      <c r="H612" s="157"/>
      <c r="I612" s="157"/>
      <c r="J612" s="157"/>
      <c r="K612" s="157"/>
      <c r="L612" s="157"/>
      <c r="M612" s="157"/>
      <c r="N612" s="157"/>
      <c r="O612" s="157"/>
      <c r="P612" s="157"/>
      <c r="Q612" s="157"/>
      <c r="R612" s="157"/>
      <c r="S612" s="157"/>
    </row>
    <row r="613" spans="2:19">
      <c r="B613" s="157"/>
      <c r="C613" s="157"/>
      <c r="D613" s="157"/>
      <c r="E613" s="157"/>
      <c r="F613" s="157"/>
      <c r="G613" s="157"/>
      <c r="H613" s="157"/>
      <c r="I613" s="157"/>
      <c r="J613" s="157"/>
      <c r="K613" s="157"/>
      <c r="L613" s="157"/>
      <c r="M613" s="157"/>
      <c r="N613" s="157"/>
      <c r="O613" s="157"/>
      <c r="P613" s="157"/>
      <c r="Q613" s="157"/>
      <c r="R613" s="157"/>
      <c r="S613" s="157"/>
    </row>
    <row r="614" spans="2:19">
      <c r="B614" s="157"/>
      <c r="C614" s="157"/>
      <c r="D614" s="157"/>
      <c r="E614" s="157"/>
      <c r="F614" s="157"/>
      <c r="G614" s="157"/>
      <c r="H614" s="157"/>
      <c r="I614" s="157"/>
      <c r="J614" s="157"/>
      <c r="K614" s="157"/>
      <c r="L614" s="157"/>
      <c r="M614" s="157"/>
      <c r="N614" s="157"/>
      <c r="O614" s="157"/>
      <c r="P614" s="157"/>
      <c r="Q614" s="157"/>
      <c r="R614" s="157"/>
      <c r="S614" s="157"/>
    </row>
    <row r="615" spans="2:19">
      <c r="B615" s="157"/>
      <c r="C615" s="157"/>
      <c r="D615" s="157"/>
      <c r="E615" s="157"/>
      <c r="F615" s="157"/>
      <c r="G615" s="157"/>
      <c r="H615" s="157"/>
      <c r="I615" s="157"/>
      <c r="J615" s="157"/>
      <c r="K615" s="157"/>
      <c r="L615" s="157"/>
      <c r="M615" s="157"/>
      <c r="N615" s="157"/>
      <c r="O615" s="157"/>
      <c r="P615" s="157"/>
      <c r="Q615" s="157"/>
      <c r="R615" s="157"/>
      <c r="S615" s="157"/>
    </row>
    <row r="616" spans="2:19">
      <c r="B616" s="157"/>
      <c r="C616" s="157"/>
      <c r="D616" s="157"/>
      <c r="E616" s="157"/>
      <c r="F616" s="157"/>
      <c r="G616" s="157"/>
      <c r="H616" s="157"/>
      <c r="I616" s="157"/>
      <c r="J616" s="157"/>
      <c r="K616" s="157"/>
      <c r="L616" s="157"/>
      <c r="M616" s="157"/>
      <c r="N616" s="157"/>
      <c r="O616" s="157"/>
      <c r="P616" s="157"/>
      <c r="Q616" s="157"/>
      <c r="R616" s="157"/>
      <c r="S616" s="157"/>
    </row>
    <row r="617" spans="2:19">
      <c r="B617" s="157"/>
      <c r="C617" s="157"/>
      <c r="D617" s="157"/>
      <c r="E617" s="157"/>
      <c r="F617" s="157"/>
      <c r="G617" s="157"/>
      <c r="H617" s="157"/>
      <c r="I617" s="157"/>
      <c r="J617" s="157"/>
      <c r="K617" s="157"/>
      <c r="L617" s="157"/>
      <c r="M617" s="157"/>
      <c r="N617" s="157"/>
      <c r="O617" s="157"/>
      <c r="P617" s="157"/>
      <c r="Q617" s="157"/>
      <c r="R617" s="157"/>
      <c r="S617" s="157"/>
    </row>
    <row r="618" spans="2:19">
      <c r="B618" s="157"/>
      <c r="C618" s="157"/>
      <c r="D618" s="157"/>
      <c r="E618" s="157"/>
      <c r="F618" s="157"/>
      <c r="G618" s="157"/>
      <c r="H618" s="157"/>
      <c r="I618" s="157"/>
      <c r="J618" s="157"/>
      <c r="K618" s="157"/>
      <c r="L618" s="157"/>
      <c r="M618" s="157"/>
      <c r="N618" s="157"/>
      <c r="O618" s="157"/>
      <c r="P618" s="157"/>
      <c r="Q618" s="157"/>
      <c r="R618" s="157"/>
      <c r="S618" s="157"/>
    </row>
    <row r="619" spans="2:19">
      <c r="B619" s="157"/>
      <c r="C619" s="157"/>
      <c r="D619" s="157"/>
      <c r="E619" s="157"/>
      <c r="F619" s="157"/>
      <c r="G619" s="157"/>
      <c r="H619" s="157"/>
      <c r="I619" s="157"/>
      <c r="J619" s="157"/>
      <c r="K619" s="157"/>
      <c r="L619" s="157"/>
      <c r="M619" s="157"/>
      <c r="N619" s="157"/>
      <c r="O619" s="157"/>
      <c r="P619" s="157"/>
      <c r="Q619" s="157"/>
      <c r="R619" s="157"/>
      <c r="S619" s="157"/>
    </row>
    <row r="620" spans="2:19">
      <c r="B620" s="157"/>
      <c r="C620" s="157"/>
      <c r="D620" s="157"/>
      <c r="E620" s="157"/>
      <c r="F620" s="157"/>
      <c r="G620" s="157"/>
      <c r="H620" s="157"/>
      <c r="I620" s="157"/>
      <c r="J620" s="157"/>
      <c r="K620" s="157"/>
      <c r="L620" s="157"/>
      <c r="M620" s="157"/>
      <c r="N620" s="157"/>
      <c r="O620" s="157"/>
      <c r="P620" s="157"/>
      <c r="Q620" s="157"/>
      <c r="R620" s="157"/>
      <c r="S620" s="157"/>
    </row>
    <row r="621" spans="2:19">
      <c r="B621" s="157"/>
      <c r="C621" s="157"/>
      <c r="D621" s="157"/>
      <c r="E621" s="157"/>
      <c r="F621" s="157"/>
      <c r="G621" s="157"/>
      <c r="H621" s="157"/>
      <c r="I621" s="157"/>
      <c r="J621" s="157"/>
      <c r="K621" s="157"/>
      <c r="L621" s="157"/>
      <c r="M621" s="157"/>
      <c r="N621" s="157"/>
      <c r="O621" s="157"/>
      <c r="P621" s="157"/>
      <c r="Q621" s="157"/>
      <c r="R621" s="157"/>
      <c r="S621" s="157"/>
    </row>
    <row r="622" spans="2:19">
      <c r="B622" s="157"/>
      <c r="C622" s="157"/>
      <c r="D622" s="157"/>
      <c r="E622" s="157"/>
      <c r="F622" s="157"/>
      <c r="G622" s="157"/>
      <c r="H622" s="157"/>
      <c r="I622" s="157"/>
      <c r="J622" s="157"/>
      <c r="K622" s="157"/>
      <c r="L622" s="157"/>
      <c r="M622" s="157"/>
      <c r="N622" s="157"/>
      <c r="O622" s="157"/>
      <c r="P622" s="157"/>
      <c r="Q622" s="157"/>
      <c r="R622" s="157"/>
      <c r="S622" s="157"/>
    </row>
    <row r="623" spans="2:19">
      <c r="B623" s="157"/>
      <c r="C623" s="157"/>
      <c r="D623" s="157"/>
      <c r="E623" s="157"/>
      <c r="F623" s="157"/>
      <c r="G623" s="157"/>
      <c r="H623" s="157"/>
      <c r="I623" s="157"/>
      <c r="J623" s="157"/>
      <c r="K623" s="157"/>
      <c r="L623" s="157"/>
      <c r="M623" s="157"/>
      <c r="N623" s="157"/>
      <c r="O623" s="157"/>
      <c r="P623" s="157"/>
      <c r="Q623" s="157"/>
      <c r="R623" s="157"/>
      <c r="S623" s="157"/>
    </row>
    <row r="624" spans="2:19">
      <c r="B624" s="157"/>
      <c r="C624" s="157"/>
      <c r="D624" s="157"/>
      <c r="E624" s="157"/>
      <c r="F624" s="157"/>
      <c r="G624" s="157"/>
      <c r="H624" s="157"/>
      <c r="I624" s="157"/>
      <c r="J624" s="157"/>
      <c r="K624" s="157"/>
      <c r="L624" s="157"/>
      <c r="M624" s="157"/>
      <c r="N624" s="157"/>
      <c r="O624" s="157"/>
      <c r="P624" s="157"/>
      <c r="Q624" s="157"/>
      <c r="R624" s="157"/>
      <c r="S624" s="157"/>
    </row>
    <row r="625" spans="2:19">
      <c r="B625" s="157"/>
      <c r="C625" s="157"/>
      <c r="D625" s="157"/>
      <c r="E625" s="157"/>
      <c r="F625" s="157"/>
      <c r="G625" s="157"/>
      <c r="H625" s="157"/>
      <c r="I625" s="157"/>
      <c r="J625" s="157"/>
      <c r="K625" s="157"/>
      <c r="L625" s="157"/>
      <c r="M625" s="157"/>
      <c r="N625" s="157"/>
      <c r="O625" s="157"/>
      <c r="P625" s="157"/>
      <c r="Q625" s="157"/>
      <c r="R625" s="157"/>
      <c r="S625" s="157"/>
    </row>
    <row r="626" spans="2:19">
      <c r="B626" s="157"/>
      <c r="C626" s="157"/>
      <c r="D626" s="157"/>
      <c r="E626" s="157"/>
      <c r="F626" s="157"/>
      <c r="G626" s="157"/>
      <c r="H626" s="157"/>
      <c r="I626" s="157"/>
      <c r="J626" s="157"/>
      <c r="K626" s="157"/>
      <c r="L626" s="157"/>
      <c r="M626" s="157"/>
      <c r="N626" s="157"/>
      <c r="O626" s="157"/>
      <c r="P626" s="157"/>
      <c r="Q626" s="157"/>
      <c r="R626" s="157"/>
      <c r="S626" s="157"/>
    </row>
    <row r="627" spans="2:19">
      <c r="B627" s="157"/>
      <c r="C627" s="157"/>
      <c r="D627" s="157"/>
      <c r="E627" s="157"/>
      <c r="F627" s="157"/>
      <c r="G627" s="157"/>
      <c r="H627" s="157"/>
      <c r="I627" s="157"/>
      <c r="J627" s="157"/>
      <c r="K627" s="157"/>
      <c r="L627" s="157"/>
      <c r="M627" s="157"/>
      <c r="N627" s="157"/>
      <c r="O627" s="157"/>
      <c r="P627" s="157"/>
      <c r="Q627" s="157"/>
      <c r="R627" s="157"/>
      <c r="S627" s="157"/>
    </row>
    <row r="628" spans="2:19">
      <c r="B628" s="157"/>
      <c r="C628" s="157"/>
      <c r="D628" s="157"/>
      <c r="E628" s="157"/>
      <c r="F628" s="157"/>
      <c r="G628" s="157"/>
      <c r="H628" s="157"/>
      <c r="I628" s="157"/>
      <c r="J628" s="157"/>
      <c r="K628" s="157"/>
      <c r="L628" s="157"/>
      <c r="M628" s="157"/>
      <c r="N628" s="157"/>
      <c r="O628" s="157"/>
      <c r="P628" s="157"/>
      <c r="Q628" s="157"/>
      <c r="R628" s="157"/>
      <c r="S628" s="157"/>
    </row>
    <row r="629" spans="2:19">
      <c r="B629" s="157"/>
      <c r="C629" s="157"/>
      <c r="D629" s="157"/>
      <c r="E629" s="157"/>
      <c r="F629" s="157"/>
      <c r="G629" s="157"/>
      <c r="H629" s="157"/>
      <c r="I629" s="157"/>
      <c r="J629" s="157"/>
      <c r="K629" s="157"/>
      <c r="L629" s="157"/>
      <c r="M629" s="157"/>
      <c r="N629" s="157"/>
      <c r="O629" s="157"/>
      <c r="P629" s="157"/>
      <c r="Q629" s="157"/>
      <c r="R629" s="157"/>
      <c r="S629" s="157"/>
    </row>
    <row r="630" spans="2:19">
      <c r="B630" s="157"/>
      <c r="C630" s="157"/>
      <c r="D630" s="157"/>
      <c r="E630" s="157"/>
      <c r="F630" s="157"/>
      <c r="G630" s="157"/>
      <c r="H630" s="157"/>
      <c r="I630" s="157"/>
      <c r="J630" s="157"/>
      <c r="K630" s="157"/>
      <c r="L630" s="157"/>
      <c r="M630" s="157"/>
      <c r="N630" s="157"/>
      <c r="O630" s="157"/>
      <c r="P630" s="157"/>
      <c r="Q630" s="157"/>
      <c r="R630" s="157"/>
      <c r="S630" s="157"/>
    </row>
    <row r="631" spans="2:19">
      <c r="B631" s="157"/>
      <c r="C631" s="157"/>
      <c r="D631" s="157"/>
      <c r="E631" s="157"/>
      <c r="F631" s="157"/>
      <c r="G631" s="157"/>
      <c r="H631" s="157"/>
      <c r="I631" s="157"/>
      <c r="J631" s="157"/>
      <c r="K631" s="157"/>
      <c r="L631" s="157"/>
      <c r="M631" s="157"/>
      <c r="N631" s="157"/>
      <c r="O631" s="157"/>
      <c r="P631" s="157"/>
      <c r="Q631" s="157"/>
      <c r="R631" s="157"/>
      <c r="S631" s="157"/>
    </row>
    <row r="632" spans="2:19">
      <c r="B632" s="157"/>
      <c r="C632" s="157"/>
      <c r="D632" s="157"/>
      <c r="E632" s="157"/>
      <c r="F632" s="157"/>
      <c r="G632" s="157"/>
      <c r="H632" s="157"/>
      <c r="I632" s="157"/>
      <c r="J632" s="157"/>
      <c r="K632" s="157"/>
      <c r="L632" s="157"/>
      <c r="M632" s="157"/>
      <c r="N632" s="157"/>
      <c r="O632" s="157"/>
      <c r="P632" s="157"/>
      <c r="Q632" s="157"/>
      <c r="R632" s="157"/>
      <c r="S632" s="157"/>
    </row>
    <row r="633" spans="2:19">
      <c r="B633" s="157"/>
      <c r="C633" s="157"/>
      <c r="D633" s="157"/>
      <c r="E633" s="157"/>
      <c r="F633" s="157"/>
      <c r="G633" s="157"/>
      <c r="H633" s="157"/>
      <c r="I633" s="157"/>
      <c r="J633" s="157"/>
      <c r="K633" s="157"/>
      <c r="L633" s="157"/>
      <c r="M633" s="157"/>
      <c r="N633" s="157"/>
      <c r="O633" s="157"/>
      <c r="P633" s="157"/>
      <c r="Q633" s="157"/>
      <c r="R633" s="157"/>
      <c r="S633" s="157"/>
    </row>
    <row r="634" spans="2:19">
      <c r="B634" s="157"/>
      <c r="C634" s="157"/>
      <c r="D634" s="157"/>
      <c r="E634" s="157"/>
      <c r="F634" s="157"/>
      <c r="G634" s="157"/>
      <c r="H634" s="157"/>
      <c r="I634" s="157"/>
      <c r="J634" s="157"/>
      <c r="K634" s="157"/>
      <c r="L634" s="157"/>
      <c r="M634" s="157"/>
      <c r="N634" s="157"/>
      <c r="O634" s="157"/>
      <c r="P634" s="157"/>
      <c r="Q634" s="157"/>
      <c r="R634" s="157"/>
      <c r="S634" s="157"/>
    </row>
    <row r="635" spans="2:19">
      <c r="B635" s="157"/>
      <c r="C635" s="157"/>
      <c r="D635" s="157"/>
      <c r="E635" s="157"/>
      <c r="F635" s="157"/>
      <c r="G635" s="157"/>
      <c r="H635" s="157"/>
      <c r="I635" s="157"/>
      <c r="J635" s="157"/>
      <c r="K635" s="157"/>
      <c r="L635" s="157"/>
      <c r="M635" s="157"/>
      <c r="N635" s="157"/>
      <c r="O635" s="157"/>
      <c r="P635" s="157"/>
      <c r="Q635" s="157"/>
      <c r="R635" s="157"/>
      <c r="S635" s="157"/>
    </row>
    <row r="636" spans="2:19">
      <c r="B636" s="157"/>
      <c r="C636" s="157"/>
      <c r="D636" s="157"/>
      <c r="E636" s="157"/>
      <c r="F636" s="157"/>
      <c r="G636" s="157"/>
      <c r="H636" s="157"/>
      <c r="I636" s="157"/>
      <c r="J636" s="157"/>
      <c r="K636" s="157"/>
      <c r="L636" s="157"/>
      <c r="M636" s="157"/>
      <c r="N636" s="157"/>
      <c r="O636" s="157"/>
      <c r="P636" s="157"/>
      <c r="Q636" s="157"/>
      <c r="R636" s="157"/>
      <c r="S636" s="157"/>
    </row>
    <row r="637" spans="2:19">
      <c r="B637" s="157"/>
      <c r="C637" s="157"/>
      <c r="D637" s="157"/>
      <c r="E637" s="157"/>
      <c r="F637" s="157"/>
      <c r="G637" s="157"/>
      <c r="H637" s="157"/>
      <c r="I637" s="157"/>
      <c r="J637" s="157"/>
      <c r="K637" s="157"/>
      <c r="L637" s="157"/>
      <c r="M637" s="157"/>
      <c r="N637" s="157"/>
      <c r="O637" s="157"/>
      <c r="P637" s="157"/>
      <c r="Q637" s="157"/>
      <c r="R637" s="157"/>
      <c r="S637" s="157"/>
    </row>
    <row r="638" spans="2:19">
      <c r="B638" s="157"/>
      <c r="C638" s="157"/>
      <c r="D638" s="157"/>
      <c r="E638" s="157"/>
      <c r="F638" s="157"/>
      <c r="G638" s="157"/>
      <c r="H638" s="157"/>
      <c r="I638" s="157"/>
      <c r="J638" s="157"/>
      <c r="K638" s="157"/>
      <c r="L638" s="157"/>
      <c r="M638" s="157"/>
      <c r="N638" s="157"/>
      <c r="O638" s="157"/>
      <c r="P638" s="157"/>
      <c r="Q638" s="157"/>
      <c r="R638" s="157"/>
      <c r="S638" s="157"/>
    </row>
    <row r="639" spans="2:19">
      <c r="B639" s="157"/>
      <c r="C639" s="157"/>
      <c r="D639" s="157"/>
      <c r="E639" s="157"/>
      <c r="F639" s="157"/>
      <c r="G639" s="157"/>
      <c r="H639" s="157"/>
      <c r="I639" s="157"/>
      <c r="J639" s="157"/>
      <c r="K639" s="157"/>
      <c r="L639" s="157"/>
      <c r="M639" s="157"/>
      <c r="N639" s="157"/>
      <c r="O639" s="157"/>
      <c r="P639" s="157"/>
      <c r="Q639" s="157"/>
      <c r="R639" s="157"/>
      <c r="S639" s="157"/>
    </row>
    <row r="640" spans="2:19">
      <c r="B640" s="157"/>
      <c r="C640" s="157"/>
      <c r="D640" s="157"/>
      <c r="E640" s="157"/>
      <c r="F640" s="157"/>
      <c r="G640" s="157"/>
      <c r="H640" s="157"/>
      <c r="I640" s="157"/>
      <c r="J640" s="157"/>
      <c r="K640" s="157"/>
      <c r="L640" s="157"/>
      <c r="M640" s="157"/>
      <c r="N640" s="157"/>
      <c r="O640" s="157"/>
      <c r="P640" s="157"/>
      <c r="Q640" s="157"/>
      <c r="R640" s="157"/>
      <c r="S640" s="157"/>
    </row>
    <row r="641" spans="2:19">
      <c r="B641" s="157"/>
      <c r="C641" s="157"/>
      <c r="D641" s="157"/>
      <c r="E641" s="157"/>
      <c r="F641" s="157"/>
      <c r="G641" s="157"/>
      <c r="H641" s="157"/>
      <c r="I641" s="157"/>
      <c r="J641" s="157"/>
      <c r="K641" s="157"/>
      <c r="L641" s="157"/>
      <c r="M641" s="157"/>
      <c r="N641" s="157"/>
      <c r="O641" s="157"/>
      <c r="P641" s="157"/>
      <c r="Q641" s="157"/>
      <c r="R641" s="157"/>
      <c r="S641" s="157"/>
    </row>
    <row r="642" spans="2:19">
      <c r="B642" s="157"/>
      <c r="C642" s="157"/>
      <c r="D642" s="157"/>
      <c r="E642" s="157"/>
      <c r="F642" s="157"/>
      <c r="G642" s="157"/>
      <c r="H642" s="157"/>
      <c r="I642" s="157"/>
      <c r="J642" s="157"/>
      <c r="K642" s="157"/>
      <c r="L642" s="157"/>
      <c r="M642" s="157"/>
      <c r="N642" s="157"/>
      <c r="O642" s="157"/>
      <c r="P642" s="157"/>
      <c r="Q642" s="157"/>
      <c r="R642" s="157"/>
      <c r="S642" s="157"/>
    </row>
    <row r="643" spans="2:19">
      <c r="B643" s="157"/>
      <c r="C643" s="157"/>
      <c r="D643" s="157"/>
      <c r="E643" s="157"/>
      <c r="F643" s="157"/>
      <c r="G643" s="157"/>
      <c r="H643" s="157"/>
      <c r="I643" s="157"/>
      <c r="J643" s="157"/>
      <c r="K643" s="157"/>
      <c r="L643" s="157"/>
      <c r="M643" s="157"/>
      <c r="N643" s="157"/>
      <c r="O643" s="157"/>
      <c r="P643" s="157"/>
      <c r="Q643" s="157"/>
      <c r="R643" s="157"/>
      <c r="S643" s="157"/>
    </row>
    <row r="644" spans="2:19">
      <c r="B644" s="157"/>
      <c r="C644" s="157"/>
      <c r="D644" s="157"/>
      <c r="E644" s="157"/>
      <c r="F644" s="157"/>
      <c r="G644" s="157"/>
      <c r="H644" s="157"/>
      <c r="I644" s="157"/>
      <c r="J644" s="157"/>
      <c r="K644" s="157"/>
      <c r="L644" s="157"/>
      <c r="M644" s="157"/>
      <c r="N644" s="157"/>
      <c r="O644" s="157"/>
      <c r="P644" s="157"/>
      <c r="Q644" s="157"/>
      <c r="R644" s="157"/>
      <c r="S644" s="157"/>
    </row>
    <row r="645" spans="2:19">
      <c r="B645" s="157"/>
      <c r="C645" s="157"/>
      <c r="D645" s="157"/>
      <c r="E645" s="157"/>
      <c r="F645" s="157"/>
      <c r="G645" s="157"/>
      <c r="H645" s="157"/>
      <c r="I645" s="157"/>
      <c r="J645" s="157"/>
      <c r="K645" s="157"/>
      <c r="L645" s="157"/>
      <c r="M645" s="157"/>
      <c r="N645" s="157"/>
      <c r="O645" s="157"/>
      <c r="P645" s="157"/>
      <c r="Q645" s="157"/>
      <c r="R645" s="157"/>
      <c r="S645" s="157"/>
    </row>
    <row r="646" spans="2:19">
      <c r="B646" s="157"/>
      <c r="C646" s="157"/>
      <c r="D646" s="157"/>
      <c r="E646" s="157"/>
      <c r="F646" s="157"/>
      <c r="G646" s="157"/>
      <c r="H646" s="157"/>
      <c r="I646" s="157"/>
      <c r="J646" s="157"/>
      <c r="K646" s="157"/>
      <c r="L646" s="157"/>
      <c r="M646" s="157"/>
      <c r="N646" s="157"/>
      <c r="O646" s="157"/>
      <c r="P646" s="157"/>
      <c r="Q646" s="157"/>
      <c r="R646" s="157"/>
      <c r="S646" s="157"/>
    </row>
    <row r="647" spans="2:19">
      <c r="B647" s="157"/>
      <c r="C647" s="157"/>
      <c r="D647" s="157"/>
      <c r="E647" s="157"/>
      <c r="F647" s="157"/>
      <c r="G647" s="157"/>
      <c r="H647" s="157"/>
      <c r="I647" s="157"/>
      <c r="J647" s="157"/>
      <c r="K647" s="157"/>
      <c r="L647" s="157"/>
      <c r="M647" s="157"/>
      <c r="N647" s="157"/>
      <c r="O647" s="157"/>
      <c r="P647" s="157"/>
      <c r="Q647" s="157"/>
      <c r="R647" s="157"/>
      <c r="S647" s="157"/>
    </row>
    <row r="648" spans="2:19">
      <c r="B648" s="157"/>
      <c r="C648" s="157"/>
      <c r="D648" s="157"/>
      <c r="E648" s="157"/>
      <c r="F648" s="157"/>
      <c r="G648" s="157"/>
      <c r="H648" s="157"/>
      <c r="I648" s="157"/>
      <c r="J648" s="157"/>
      <c r="K648" s="157"/>
      <c r="L648" s="157"/>
      <c r="M648" s="157"/>
      <c r="N648" s="157"/>
      <c r="O648" s="157"/>
      <c r="P648" s="157"/>
      <c r="Q648" s="157"/>
      <c r="R648" s="157"/>
      <c r="S648" s="157"/>
    </row>
    <row r="649" spans="2:19">
      <c r="B649" s="157"/>
      <c r="C649" s="157"/>
      <c r="D649" s="157"/>
      <c r="E649" s="157"/>
      <c r="F649" s="157"/>
      <c r="G649" s="157"/>
      <c r="H649" s="157"/>
      <c r="I649" s="157"/>
      <c r="J649" s="157"/>
      <c r="K649" s="157"/>
      <c r="L649" s="157"/>
      <c r="M649" s="157"/>
      <c r="N649" s="157"/>
      <c r="O649" s="157"/>
      <c r="P649" s="157"/>
      <c r="Q649" s="157"/>
      <c r="R649" s="157"/>
      <c r="S649" s="157"/>
    </row>
    <row r="650" spans="2:19">
      <c r="B650" s="157"/>
      <c r="C650" s="157"/>
      <c r="D650" s="157"/>
      <c r="E650" s="157"/>
      <c r="F650" s="157"/>
      <c r="G650" s="157"/>
      <c r="H650" s="157"/>
      <c r="I650" s="157"/>
      <c r="J650" s="157"/>
      <c r="K650" s="157"/>
      <c r="L650" s="157"/>
      <c r="M650" s="157"/>
      <c r="N650" s="157"/>
      <c r="O650" s="157"/>
      <c r="P650" s="157"/>
      <c r="Q650" s="157"/>
      <c r="R650" s="157"/>
      <c r="S650" s="157"/>
    </row>
    <row r="651" spans="2:19">
      <c r="B651" s="157"/>
      <c r="C651" s="157"/>
      <c r="D651" s="157"/>
      <c r="E651" s="157"/>
      <c r="F651" s="157"/>
      <c r="G651" s="157"/>
      <c r="H651" s="157"/>
      <c r="I651" s="157"/>
      <c r="J651" s="157"/>
      <c r="K651" s="157"/>
      <c r="L651" s="157"/>
      <c r="M651" s="157"/>
      <c r="N651" s="157"/>
      <c r="O651" s="157"/>
      <c r="P651" s="157"/>
      <c r="Q651" s="157"/>
      <c r="R651" s="157"/>
      <c r="S651" s="157"/>
    </row>
    <row r="652" spans="2:19">
      <c r="B652" s="157"/>
      <c r="C652" s="157"/>
      <c r="D652" s="157"/>
      <c r="E652" s="157"/>
      <c r="F652" s="157"/>
      <c r="G652" s="157"/>
      <c r="H652" s="157"/>
      <c r="I652" s="157"/>
      <c r="J652" s="157"/>
      <c r="K652" s="157"/>
      <c r="L652" s="157"/>
      <c r="M652" s="157"/>
      <c r="N652" s="157"/>
      <c r="O652" s="157"/>
      <c r="P652" s="157"/>
      <c r="Q652" s="157"/>
      <c r="R652" s="157"/>
      <c r="S652" s="157"/>
    </row>
    <row r="653" spans="2:19">
      <c r="B653" s="157"/>
      <c r="C653" s="157"/>
      <c r="D653" s="157"/>
      <c r="E653" s="157"/>
      <c r="F653" s="157"/>
      <c r="G653" s="157"/>
      <c r="H653" s="157"/>
      <c r="I653" s="157"/>
      <c r="J653" s="157"/>
      <c r="K653" s="157"/>
      <c r="L653" s="157"/>
      <c r="M653" s="157"/>
      <c r="N653" s="157"/>
      <c r="O653" s="157"/>
      <c r="P653" s="157"/>
      <c r="Q653" s="157"/>
      <c r="R653" s="157"/>
      <c r="S653" s="157"/>
    </row>
    <row r="654" spans="2:19">
      <c r="B654" s="157"/>
      <c r="C654" s="157"/>
      <c r="D654" s="157"/>
      <c r="E654" s="157"/>
      <c r="F654" s="157"/>
      <c r="G654" s="157"/>
      <c r="H654" s="157"/>
      <c r="I654" s="157"/>
      <c r="J654" s="157"/>
      <c r="K654" s="157"/>
      <c r="L654" s="157"/>
      <c r="M654" s="157"/>
      <c r="N654" s="157"/>
      <c r="O654" s="157"/>
      <c r="P654" s="157"/>
      <c r="Q654" s="157"/>
      <c r="R654" s="157"/>
      <c r="S654" s="157"/>
    </row>
    <row r="655" spans="2:19">
      <c r="B655" s="157"/>
      <c r="C655" s="157"/>
      <c r="D655" s="157"/>
      <c r="E655" s="157"/>
      <c r="F655" s="157"/>
      <c r="G655" s="157"/>
      <c r="H655" s="157"/>
      <c r="I655" s="157"/>
      <c r="J655" s="157"/>
      <c r="K655" s="157"/>
      <c r="L655" s="157"/>
      <c r="M655" s="157"/>
      <c r="N655" s="157"/>
      <c r="O655" s="157"/>
      <c r="P655" s="157"/>
      <c r="Q655" s="157"/>
      <c r="R655" s="157"/>
      <c r="S655" s="157"/>
    </row>
    <row r="656" spans="2:19">
      <c r="B656" s="157"/>
      <c r="C656" s="157"/>
      <c r="D656" s="157"/>
      <c r="E656" s="157"/>
      <c r="F656" s="157"/>
      <c r="G656" s="157"/>
      <c r="H656" s="157"/>
      <c r="I656" s="157"/>
      <c r="J656" s="157"/>
      <c r="K656" s="157"/>
      <c r="L656" s="157"/>
      <c r="M656" s="157"/>
      <c r="N656" s="157"/>
      <c r="O656" s="157"/>
      <c r="P656" s="157"/>
      <c r="Q656" s="157"/>
      <c r="R656" s="157"/>
      <c r="S656" s="157"/>
    </row>
    <row r="657" spans="2:19">
      <c r="B657" s="157"/>
      <c r="C657" s="157"/>
      <c r="D657" s="157"/>
      <c r="E657" s="157"/>
      <c r="F657" s="157"/>
      <c r="G657" s="157"/>
      <c r="H657" s="157"/>
      <c r="I657" s="157"/>
      <c r="J657" s="157"/>
      <c r="K657" s="157"/>
      <c r="L657" s="157"/>
      <c r="M657" s="157"/>
      <c r="N657" s="157"/>
      <c r="O657" s="157"/>
      <c r="P657" s="157"/>
      <c r="Q657" s="157"/>
      <c r="R657" s="157"/>
      <c r="S657" s="157"/>
    </row>
    <row r="658" spans="2:19">
      <c r="B658" s="157"/>
      <c r="C658" s="157"/>
      <c r="D658" s="157"/>
      <c r="E658" s="157"/>
      <c r="F658" s="157"/>
      <c r="G658" s="157"/>
      <c r="H658" s="157"/>
      <c r="I658" s="157"/>
      <c r="J658" s="157"/>
      <c r="K658" s="157"/>
      <c r="L658" s="157"/>
      <c r="M658" s="157"/>
      <c r="N658" s="157"/>
      <c r="O658" s="157"/>
      <c r="P658" s="157"/>
      <c r="Q658" s="157"/>
      <c r="R658" s="157"/>
      <c r="S658" s="157"/>
    </row>
    <row r="659" spans="2:19">
      <c r="B659" s="157"/>
      <c r="C659" s="157"/>
      <c r="D659" s="157"/>
      <c r="E659" s="157"/>
      <c r="F659" s="157"/>
      <c r="G659" s="157"/>
      <c r="H659" s="157"/>
      <c r="I659" s="157"/>
      <c r="J659" s="157"/>
      <c r="K659" s="157"/>
      <c r="L659" s="157"/>
      <c r="M659" s="157"/>
      <c r="N659" s="157"/>
      <c r="O659" s="157"/>
      <c r="P659" s="157"/>
      <c r="Q659" s="157"/>
      <c r="R659" s="157"/>
      <c r="S659" s="157"/>
    </row>
    <row r="660" spans="2:19">
      <c r="B660" s="157"/>
      <c r="C660" s="157"/>
      <c r="D660" s="157"/>
      <c r="E660" s="157"/>
      <c r="F660" s="157"/>
      <c r="G660" s="157"/>
      <c r="H660" s="157"/>
      <c r="I660" s="157"/>
      <c r="J660" s="157"/>
      <c r="K660" s="157"/>
      <c r="L660" s="157"/>
      <c r="M660" s="157"/>
      <c r="N660" s="157"/>
      <c r="O660" s="157"/>
      <c r="P660" s="157"/>
      <c r="Q660" s="157"/>
      <c r="R660" s="157"/>
      <c r="S660" s="157"/>
    </row>
    <row r="661" spans="2:19">
      <c r="B661" s="157"/>
      <c r="C661" s="157"/>
      <c r="D661" s="157"/>
      <c r="E661" s="157"/>
      <c r="F661" s="157"/>
      <c r="G661" s="157"/>
      <c r="H661" s="157"/>
      <c r="I661" s="157"/>
      <c r="J661" s="157"/>
      <c r="K661" s="157"/>
      <c r="L661" s="157"/>
      <c r="M661" s="157"/>
      <c r="N661" s="157"/>
      <c r="O661" s="157"/>
      <c r="P661" s="157"/>
      <c r="Q661" s="157"/>
      <c r="R661" s="157"/>
      <c r="S661" s="157"/>
    </row>
    <row r="662" spans="2:19">
      <c r="B662" s="157"/>
      <c r="C662" s="157"/>
      <c r="D662" s="157"/>
      <c r="E662" s="157"/>
      <c r="F662" s="157"/>
      <c r="G662" s="157"/>
      <c r="H662" s="157"/>
      <c r="I662" s="157"/>
      <c r="J662" s="157"/>
      <c r="K662" s="157"/>
      <c r="L662" s="157"/>
      <c r="M662" s="157"/>
      <c r="N662" s="157"/>
      <c r="O662" s="157"/>
      <c r="P662" s="157"/>
      <c r="Q662" s="157"/>
      <c r="R662" s="157"/>
      <c r="S662" s="157"/>
    </row>
    <row r="663" spans="2:19">
      <c r="B663" s="157"/>
      <c r="C663" s="157"/>
      <c r="D663" s="157"/>
      <c r="E663" s="157"/>
      <c r="F663" s="157"/>
      <c r="G663" s="157"/>
      <c r="H663" s="157"/>
      <c r="I663" s="157"/>
      <c r="J663" s="157"/>
      <c r="K663" s="157"/>
      <c r="L663" s="157"/>
      <c r="M663" s="157"/>
      <c r="N663" s="157"/>
      <c r="O663" s="157"/>
      <c r="P663" s="157"/>
      <c r="Q663" s="157"/>
      <c r="R663" s="157"/>
      <c r="S663" s="157"/>
    </row>
    <row r="664" spans="2:19">
      <c r="B664" s="157"/>
      <c r="C664" s="157"/>
      <c r="D664" s="157"/>
      <c r="E664" s="157"/>
      <c r="F664" s="157"/>
      <c r="G664" s="157"/>
      <c r="H664" s="157"/>
      <c r="I664" s="157"/>
      <c r="J664" s="157"/>
      <c r="K664" s="157"/>
      <c r="L664" s="157"/>
      <c r="M664" s="157"/>
      <c r="N664" s="157"/>
      <c r="O664" s="157"/>
      <c r="P664" s="157"/>
      <c r="Q664" s="157"/>
      <c r="R664" s="157"/>
      <c r="S664" s="157"/>
    </row>
    <row r="665" spans="2:19">
      <c r="B665" s="157"/>
      <c r="C665" s="157"/>
      <c r="D665" s="157"/>
      <c r="E665" s="157"/>
      <c r="F665" s="157"/>
      <c r="G665" s="157"/>
      <c r="H665" s="157"/>
      <c r="I665" s="157"/>
      <c r="J665" s="157"/>
      <c r="K665" s="157"/>
      <c r="L665" s="157"/>
      <c r="M665" s="157"/>
      <c r="N665" s="157"/>
      <c r="O665" s="157"/>
      <c r="P665" s="157"/>
      <c r="Q665" s="157"/>
      <c r="R665" s="157"/>
      <c r="S665" s="157"/>
    </row>
    <row r="666" spans="2:19">
      <c r="B666" s="157"/>
      <c r="C666" s="157"/>
      <c r="D666" s="157"/>
      <c r="E666" s="157"/>
      <c r="F666" s="157"/>
      <c r="G666" s="157"/>
      <c r="H666" s="157"/>
      <c r="I666" s="157"/>
      <c r="J666" s="157"/>
      <c r="K666" s="157"/>
      <c r="L666" s="157"/>
      <c r="M666" s="157"/>
      <c r="N666" s="157"/>
      <c r="O666" s="157"/>
      <c r="P666" s="157"/>
      <c r="Q666" s="157"/>
      <c r="R666" s="157"/>
      <c r="S666" s="157"/>
    </row>
    <row r="667" spans="2:19">
      <c r="B667" s="157"/>
      <c r="C667" s="157"/>
      <c r="D667" s="157"/>
      <c r="E667" s="157"/>
      <c r="F667" s="157"/>
      <c r="G667" s="157"/>
      <c r="H667" s="157"/>
      <c r="I667" s="157"/>
      <c r="J667" s="157"/>
      <c r="K667" s="157"/>
      <c r="L667" s="157"/>
      <c r="M667" s="157"/>
      <c r="N667" s="157"/>
      <c r="O667" s="157"/>
      <c r="P667" s="157"/>
      <c r="Q667" s="157"/>
      <c r="R667" s="157"/>
      <c r="S667" s="157"/>
    </row>
    <row r="668" spans="2:19">
      <c r="B668" s="157"/>
      <c r="C668" s="157"/>
      <c r="D668" s="157"/>
      <c r="E668" s="157"/>
      <c r="F668" s="157"/>
      <c r="G668" s="157"/>
      <c r="H668" s="157"/>
      <c r="I668" s="157"/>
      <c r="J668" s="157"/>
      <c r="K668" s="157"/>
      <c r="L668" s="157"/>
      <c r="M668" s="157"/>
      <c r="N668" s="157"/>
      <c r="O668" s="157"/>
      <c r="P668" s="157"/>
      <c r="Q668" s="157"/>
      <c r="R668" s="157"/>
      <c r="S668" s="157"/>
    </row>
    <row r="669" spans="2:19">
      <c r="B669" s="157"/>
      <c r="C669" s="157"/>
      <c r="D669" s="157"/>
      <c r="E669" s="157"/>
      <c r="F669" s="157"/>
      <c r="G669" s="157"/>
      <c r="H669" s="157"/>
      <c r="I669" s="157"/>
      <c r="J669" s="157"/>
      <c r="K669" s="157"/>
      <c r="L669" s="157"/>
      <c r="M669" s="157"/>
      <c r="N669" s="157"/>
      <c r="O669" s="157"/>
      <c r="P669" s="157"/>
      <c r="Q669" s="157"/>
      <c r="R669" s="157"/>
      <c r="S669" s="157"/>
    </row>
    <row r="670" spans="2:19">
      <c r="B670" s="157"/>
      <c r="C670" s="157"/>
      <c r="D670" s="157"/>
      <c r="E670" s="157"/>
      <c r="F670" s="157"/>
      <c r="G670" s="157"/>
      <c r="H670" s="157"/>
      <c r="I670" s="157"/>
      <c r="J670" s="157"/>
      <c r="K670" s="157"/>
      <c r="L670" s="157"/>
      <c r="M670" s="157"/>
      <c r="N670" s="157"/>
      <c r="O670" s="157"/>
      <c r="P670" s="157"/>
      <c r="Q670" s="157"/>
      <c r="R670" s="157"/>
      <c r="S670" s="157"/>
    </row>
    <row r="671" spans="2:19">
      <c r="B671" s="157"/>
      <c r="C671" s="157"/>
      <c r="D671" s="157"/>
      <c r="E671" s="157"/>
      <c r="F671" s="157"/>
      <c r="G671" s="157"/>
      <c r="H671" s="157"/>
      <c r="I671" s="157"/>
      <c r="J671" s="157"/>
      <c r="K671" s="157"/>
      <c r="L671" s="157"/>
      <c r="M671" s="157"/>
      <c r="N671" s="157"/>
      <c r="O671" s="157"/>
      <c r="P671" s="157"/>
      <c r="Q671" s="157"/>
      <c r="R671" s="157"/>
      <c r="S671" s="157"/>
    </row>
    <row r="672" spans="2:19">
      <c r="B672" s="157"/>
      <c r="C672" s="157"/>
      <c r="D672" s="157"/>
      <c r="E672" s="157"/>
      <c r="F672" s="157"/>
      <c r="G672" s="157"/>
      <c r="H672" s="157"/>
      <c r="I672" s="157"/>
      <c r="J672" s="157"/>
      <c r="K672" s="157"/>
      <c r="L672" s="157"/>
      <c r="M672" s="157"/>
      <c r="N672" s="157"/>
      <c r="O672" s="157"/>
      <c r="P672" s="157"/>
      <c r="Q672" s="157"/>
      <c r="R672" s="157"/>
      <c r="S672" s="157"/>
    </row>
    <row r="673" spans="2:19">
      <c r="B673" s="157"/>
      <c r="C673" s="157"/>
      <c r="D673" s="157"/>
      <c r="E673" s="157"/>
      <c r="F673" s="157"/>
      <c r="G673" s="157"/>
      <c r="H673" s="157"/>
      <c r="I673" s="157"/>
      <c r="J673" s="157"/>
      <c r="K673" s="157"/>
      <c r="L673" s="157"/>
      <c r="M673" s="157"/>
      <c r="N673" s="157"/>
      <c r="O673" s="157"/>
      <c r="P673" s="157"/>
      <c r="Q673" s="157"/>
      <c r="R673" s="157"/>
      <c r="S673" s="157"/>
    </row>
    <row r="674" spans="2:19">
      <c r="B674" s="157"/>
      <c r="C674" s="157"/>
      <c r="D674" s="157"/>
      <c r="E674" s="157"/>
      <c r="F674" s="157"/>
      <c r="G674" s="157"/>
      <c r="H674" s="157"/>
      <c r="I674" s="157"/>
      <c r="J674" s="157"/>
      <c r="K674" s="157"/>
      <c r="L674" s="157"/>
      <c r="M674" s="157"/>
      <c r="N674" s="157"/>
      <c r="O674" s="157"/>
      <c r="P674" s="157"/>
      <c r="Q674" s="157"/>
      <c r="R674" s="157"/>
      <c r="S674" s="157"/>
    </row>
    <row r="675" spans="2:19">
      <c r="B675" s="157"/>
      <c r="C675" s="157"/>
      <c r="D675" s="157"/>
      <c r="E675" s="157"/>
      <c r="F675" s="157"/>
      <c r="G675" s="157"/>
      <c r="H675" s="157"/>
      <c r="I675" s="157"/>
      <c r="J675" s="157"/>
      <c r="K675" s="157"/>
      <c r="L675" s="157"/>
      <c r="M675" s="157"/>
      <c r="N675" s="157"/>
      <c r="O675" s="157"/>
      <c r="P675" s="157"/>
      <c r="Q675" s="157"/>
      <c r="R675" s="157"/>
      <c r="S675" s="157"/>
    </row>
    <row r="676" spans="2:19">
      <c r="B676" s="157"/>
      <c r="C676" s="157"/>
      <c r="D676" s="157"/>
      <c r="E676" s="157"/>
      <c r="F676" s="157"/>
      <c r="G676" s="157"/>
      <c r="H676" s="157"/>
      <c r="I676" s="157"/>
      <c r="J676" s="157"/>
      <c r="K676" s="157"/>
      <c r="L676" s="157"/>
      <c r="M676" s="157"/>
      <c r="N676" s="157"/>
      <c r="O676" s="157"/>
      <c r="P676" s="157"/>
      <c r="Q676" s="157"/>
      <c r="R676" s="157"/>
      <c r="S676" s="157"/>
    </row>
    <row r="677" spans="2:19">
      <c r="B677" s="157"/>
      <c r="C677" s="157"/>
      <c r="D677" s="157"/>
      <c r="E677" s="157"/>
      <c r="F677" s="157"/>
      <c r="G677" s="157"/>
      <c r="H677" s="157"/>
      <c r="I677" s="157"/>
      <c r="J677" s="157"/>
      <c r="K677" s="157"/>
      <c r="L677" s="157"/>
      <c r="M677" s="157"/>
      <c r="N677" s="157"/>
      <c r="O677" s="157"/>
      <c r="P677" s="157"/>
      <c r="Q677" s="157"/>
      <c r="R677" s="157"/>
      <c r="S677" s="157"/>
    </row>
    <row r="678" spans="2:19">
      <c r="B678" s="157"/>
      <c r="C678" s="157"/>
      <c r="D678" s="157"/>
      <c r="E678" s="157"/>
      <c r="F678" s="157"/>
      <c r="G678" s="157"/>
      <c r="H678" s="157"/>
      <c r="I678" s="157"/>
      <c r="J678" s="157"/>
      <c r="K678" s="157"/>
      <c r="L678" s="157"/>
      <c r="M678" s="157"/>
      <c r="N678" s="157"/>
      <c r="O678" s="157"/>
      <c r="P678" s="157"/>
      <c r="Q678" s="157"/>
      <c r="R678" s="157"/>
      <c r="S678" s="157"/>
    </row>
    <row r="679" spans="2:19">
      <c r="B679" s="157"/>
      <c r="C679" s="157"/>
      <c r="D679" s="157"/>
      <c r="E679" s="157"/>
      <c r="F679" s="157"/>
      <c r="G679" s="157"/>
      <c r="H679" s="157"/>
      <c r="I679" s="157"/>
      <c r="J679" s="157"/>
      <c r="K679" s="157"/>
      <c r="L679" s="157"/>
      <c r="M679" s="157"/>
      <c r="N679" s="157"/>
      <c r="O679" s="157"/>
      <c r="P679" s="157"/>
      <c r="Q679" s="157"/>
      <c r="R679" s="157"/>
      <c r="S679" s="157"/>
    </row>
    <row r="680" spans="2:19">
      <c r="B680" s="157"/>
      <c r="C680" s="157"/>
      <c r="D680" s="157"/>
      <c r="E680" s="157"/>
      <c r="F680" s="157"/>
      <c r="G680" s="157"/>
      <c r="H680" s="157"/>
      <c r="I680" s="157"/>
      <c r="J680" s="157"/>
      <c r="K680" s="157"/>
      <c r="L680" s="157"/>
      <c r="M680" s="157"/>
      <c r="N680" s="157"/>
      <c r="O680" s="157"/>
      <c r="P680" s="157"/>
      <c r="Q680" s="157"/>
      <c r="R680" s="157"/>
      <c r="S680" s="157"/>
    </row>
    <row r="681" spans="2:19">
      <c r="B681" s="157"/>
      <c r="C681" s="157"/>
      <c r="D681" s="157"/>
      <c r="E681" s="157"/>
      <c r="F681" s="157"/>
      <c r="G681" s="157"/>
      <c r="H681" s="157"/>
      <c r="I681" s="157"/>
      <c r="J681" s="157"/>
      <c r="K681" s="157"/>
      <c r="L681" s="157"/>
      <c r="M681" s="157"/>
      <c r="N681" s="157"/>
      <c r="O681" s="157"/>
      <c r="P681" s="157"/>
      <c r="Q681" s="157"/>
      <c r="R681" s="157"/>
      <c r="S681" s="157"/>
    </row>
    <row r="682" spans="2:19">
      <c r="B682" s="157"/>
      <c r="C682" s="157"/>
      <c r="D682" s="157"/>
      <c r="E682" s="157"/>
      <c r="F682" s="157"/>
      <c r="G682" s="157"/>
      <c r="H682" s="157"/>
      <c r="I682" s="157"/>
      <c r="J682" s="157"/>
      <c r="K682" s="157"/>
      <c r="L682" s="157"/>
      <c r="M682" s="157"/>
      <c r="N682" s="157"/>
      <c r="O682" s="157"/>
      <c r="P682" s="157"/>
      <c r="Q682" s="157"/>
      <c r="R682" s="157"/>
      <c r="S682" s="157"/>
    </row>
    <row r="683" spans="2:19">
      <c r="B683" s="157"/>
      <c r="C683" s="157"/>
      <c r="D683" s="157"/>
      <c r="E683" s="157"/>
      <c r="F683" s="157"/>
      <c r="G683" s="157"/>
      <c r="H683" s="157"/>
      <c r="I683" s="157"/>
      <c r="J683" s="157"/>
      <c r="K683" s="157"/>
      <c r="L683" s="157"/>
      <c r="M683" s="157"/>
      <c r="N683" s="157"/>
      <c r="O683" s="157"/>
      <c r="P683" s="157"/>
      <c r="Q683" s="157"/>
      <c r="R683" s="157"/>
      <c r="S683" s="157"/>
    </row>
    <row r="684" spans="2:19">
      <c r="B684" s="157"/>
      <c r="C684" s="157"/>
      <c r="D684" s="157"/>
      <c r="E684" s="157"/>
      <c r="F684" s="157"/>
      <c r="G684" s="157"/>
      <c r="H684" s="157"/>
      <c r="I684" s="157"/>
      <c r="J684" s="157"/>
      <c r="K684" s="157"/>
      <c r="L684" s="157"/>
      <c r="M684" s="157"/>
      <c r="N684" s="157"/>
      <c r="O684" s="157"/>
      <c r="P684" s="157"/>
      <c r="Q684" s="157"/>
      <c r="R684" s="157"/>
      <c r="S684" s="157"/>
    </row>
    <row r="685" spans="2:19">
      <c r="B685" s="157"/>
      <c r="C685" s="157"/>
      <c r="D685" s="157"/>
      <c r="E685" s="157"/>
      <c r="F685" s="157"/>
      <c r="G685" s="157"/>
      <c r="H685" s="157"/>
      <c r="I685" s="157"/>
      <c r="J685" s="157"/>
      <c r="K685" s="157"/>
      <c r="L685" s="157"/>
      <c r="M685" s="157"/>
      <c r="N685" s="157"/>
      <c r="O685" s="157"/>
      <c r="P685" s="157"/>
      <c r="Q685" s="157"/>
      <c r="R685" s="157"/>
      <c r="S685" s="157"/>
    </row>
    <row r="686" spans="2:19">
      <c r="B686" s="157"/>
      <c r="C686" s="157"/>
      <c r="D686" s="157"/>
      <c r="E686" s="157"/>
      <c r="F686" s="157"/>
      <c r="G686" s="157"/>
      <c r="H686" s="157"/>
      <c r="I686" s="157"/>
      <c r="J686" s="157"/>
      <c r="K686" s="157"/>
      <c r="L686" s="157"/>
      <c r="M686" s="157"/>
      <c r="N686" s="157"/>
      <c r="O686" s="157"/>
      <c r="P686" s="157"/>
      <c r="Q686" s="157"/>
      <c r="R686" s="157"/>
      <c r="S686" s="157"/>
    </row>
    <row r="687" spans="2:19">
      <c r="B687" s="157"/>
      <c r="C687" s="157"/>
      <c r="D687" s="157"/>
      <c r="E687" s="157"/>
      <c r="F687" s="157"/>
      <c r="G687" s="157"/>
      <c r="H687" s="157"/>
      <c r="I687" s="157"/>
      <c r="J687" s="157"/>
      <c r="K687" s="157"/>
      <c r="L687" s="157"/>
      <c r="M687" s="157"/>
      <c r="N687" s="157"/>
      <c r="O687" s="157"/>
      <c r="P687" s="157"/>
      <c r="Q687" s="157"/>
      <c r="R687" s="157"/>
      <c r="S687" s="157"/>
    </row>
    <row r="688" spans="2:19">
      <c r="B688" s="157"/>
      <c r="C688" s="157"/>
      <c r="D688" s="157"/>
      <c r="E688" s="157"/>
      <c r="F688" s="157"/>
      <c r="G688" s="157"/>
      <c r="H688" s="157"/>
      <c r="I688" s="157"/>
      <c r="J688" s="157"/>
      <c r="K688" s="157"/>
      <c r="L688" s="157"/>
      <c r="M688" s="157"/>
      <c r="N688" s="157"/>
      <c r="O688" s="157"/>
      <c r="P688" s="157"/>
      <c r="Q688" s="157"/>
      <c r="R688" s="157"/>
      <c r="S688" s="157"/>
    </row>
    <row r="689" spans="2:19">
      <c r="B689" s="157"/>
      <c r="C689" s="157"/>
      <c r="D689" s="157"/>
      <c r="E689" s="157"/>
      <c r="F689" s="157"/>
      <c r="G689" s="157"/>
      <c r="H689" s="157"/>
      <c r="I689" s="157"/>
      <c r="J689" s="157"/>
      <c r="K689" s="157"/>
      <c r="L689" s="157"/>
      <c r="M689" s="157"/>
      <c r="N689" s="157"/>
      <c r="O689" s="157"/>
      <c r="P689" s="157"/>
      <c r="Q689" s="157"/>
      <c r="R689" s="157"/>
      <c r="S689" s="157"/>
    </row>
    <row r="690" spans="2:19">
      <c r="B690" s="157"/>
      <c r="C690" s="157"/>
      <c r="D690" s="157"/>
      <c r="E690" s="157"/>
      <c r="F690" s="157"/>
      <c r="G690" s="157"/>
      <c r="H690" s="157"/>
      <c r="I690" s="157"/>
      <c r="J690" s="157"/>
      <c r="K690" s="157"/>
      <c r="L690" s="157"/>
      <c r="M690" s="157"/>
      <c r="N690" s="157"/>
      <c r="O690" s="157"/>
      <c r="P690" s="157"/>
      <c r="Q690" s="157"/>
      <c r="R690" s="157"/>
      <c r="S690" s="157"/>
    </row>
    <row r="691" spans="2:19">
      <c r="B691" s="157"/>
      <c r="C691" s="157"/>
      <c r="D691" s="157"/>
      <c r="E691" s="157"/>
      <c r="F691" s="157"/>
      <c r="G691" s="157"/>
      <c r="H691" s="157"/>
      <c r="I691" s="157"/>
      <c r="J691" s="157"/>
      <c r="K691" s="157"/>
      <c r="L691" s="157"/>
      <c r="M691" s="157"/>
      <c r="N691" s="157"/>
      <c r="O691" s="157"/>
      <c r="P691" s="157"/>
      <c r="Q691" s="157"/>
      <c r="R691" s="157"/>
      <c r="S691" s="157"/>
    </row>
    <row r="692" spans="2:19">
      <c r="B692" s="157"/>
      <c r="C692" s="157"/>
      <c r="D692" s="157"/>
      <c r="E692" s="157"/>
      <c r="F692" s="157"/>
      <c r="G692" s="157"/>
      <c r="H692" s="157"/>
      <c r="I692" s="157"/>
      <c r="J692" s="157"/>
      <c r="K692" s="157"/>
      <c r="L692" s="157"/>
      <c r="M692" s="157"/>
      <c r="N692" s="157"/>
      <c r="O692" s="157"/>
      <c r="P692" s="157"/>
      <c r="Q692" s="157"/>
      <c r="R692" s="157"/>
      <c r="S692" s="157"/>
    </row>
    <row r="693" spans="2:19">
      <c r="B693" s="157"/>
      <c r="C693" s="157"/>
      <c r="D693" s="157"/>
      <c r="E693" s="157"/>
      <c r="F693" s="157"/>
      <c r="G693" s="157"/>
      <c r="H693" s="157"/>
      <c r="I693" s="157"/>
      <c r="J693" s="157"/>
      <c r="K693" s="157"/>
      <c r="L693" s="157"/>
      <c r="M693" s="157"/>
      <c r="N693" s="157"/>
      <c r="O693" s="157"/>
      <c r="P693" s="157"/>
      <c r="Q693" s="157"/>
      <c r="R693" s="157"/>
      <c r="S693" s="157"/>
    </row>
    <row r="694" spans="2:19">
      <c r="B694" s="157"/>
      <c r="C694" s="157"/>
      <c r="D694" s="157"/>
      <c r="E694" s="157"/>
      <c r="F694" s="157"/>
      <c r="G694" s="157"/>
      <c r="H694" s="157"/>
      <c r="I694" s="157"/>
      <c r="J694" s="157"/>
      <c r="K694" s="157"/>
      <c r="L694" s="157"/>
      <c r="M694" s="157"/>
      <c r="N694" s="157"/>
      <c r="O694" s="157"/>
      <c r="P694" s="157"/>
      <c r="Q694" s="157"/>
      <c r="R694" s="157"/>
      <c r="S694" s="157"/>
    </row>
    <row r="695" spans="2:19">
      <c r="B695" s="157"/>
      <c r="C695" s="157"/>
      <c r="D695" s="157"/>
      <c r="E695" s="157"/>
      <c r="F695" s="157"/>
      <c r="G695" s="157"/>
      <c r="H695" s="157"/>
      <c r="I695" s="157"/>
      <c r="J695" s="157"/>
      <c r="K695" s="157"/>
      <c r="L695" s="157"/>
      <c r="M695" s="157"/>
      <c r="N695" s="157"/>
      <c r="O695" s="157"/>
      <c r="P695" s="157"/>
      <c r="Q695" s="157"/>
      <c r="R695" s="157"/>
      <c r="S695" s="157"/>
    </row>
    <row r="696" spans="2:19">
      <c r="B696" s="157"/>
      <c r="C696" s="157"/>
      <c r="D696" s="157"/>
      <c r="E696" s="157"/>
      <c r="F696" s="157"/>
      <c r="G696" s="157"/>
      <c r="H696" s="157"/>
      <c r="I696" s="157"/>
      <c r="J696" s="157"/>
      <c r="K696" s="157"/>
      <c r="L696" s="157"/>
      <c r="M696" s="157"/>
      <c r="N696" s="157"/>
      <c r="O696" s="157"/>
      <c r="P696" s="157"/>
      <c r="Q696" s="157"/>
      <c r="R696" s="157"/>
      <c r="S696" s="157"/>
    </row>
    <row r="697" spans="2:19">
      <c r="B697" s="157"/>
      <c r="C697" s="157"/>
      <c r="D697" s="157"/>
      <c r="E697" s="157"/>
      <c r="F697" s="157"/>
      <c r="G697" s="157"/>
      <c r="H697" s="157"/>
      <c r="I697" s="157"/>
      <c r="J697" s="157"/>
      <c r="K697" s="157"/>
      <c r="L697" s="157"/>
      <c r="M697" s="157"/>
      <c r="N697" s="157"/>
      <c r="O697" s="157"/>
      <c r="P697" s="157"/>
      <c r="Q697" s="157"/>
      <c r="R697" s="157"/>
      <c r="S697" s="157"/>
    </row>
    <row r="698" spans="2:19">
      <c r="B698" s="157"/>
      <c r="C698" s="157"/>
      <c r="D698" s="157"/>
      <c r="E698" s="157"/>
      <c r="F698" s="157"/>
      <c r="G698" s="157"/>
      <c r="H698" s="157"/>
      <c r="I698" s="157"/>
      <c r="J698" s="157"/>
      <c r="K698" s="157"/>
      <c r="L698" s="157"/>
      <c r="M698" s="157"/>
      <c r="N698" s="157"/>
      <c r="O698" s="157"/>
      <c r="P698" s="157"/>
      <c r="Q698" s="157"/>
      <c r="R698" s="157"/>
      <c r="S698" s="157"/>
    </row>
    <row r="699" spans="2:19">
      <c r="B699" s="157"/>
      <c r="C699" s="157"/>
      <c r="D699" s="157"/>
      <c r="E699" s="157"/>
      <c r="F699" s="157"/>
      <c r="G699" s="157"/>
      <c r="H699" s="157"/>
      <c r="I699" s="157"/>
      <c r="J699" s="157"/>
      <c r="K699" s="157"/>
      <c r="L699" s="157"/>
      <c r="M699" s="157"/>
      <c r="N699" s="157"/>
      <c r="O699" s="157"/>
      <c r="P699" s="157"/>
      <c r="Q699" s="157"/>
      <c r="R699" s="157"/>
      <c r="S699" s="157"/>
    </row>
    <row r="700" spans="2:19">
      <c r="B700" s="157"/>
      <c r="C700" s="157"/>
      <c r="D700" s="157"/>
      <c r="E700" s="157"/>
      <c r="F700" s="157"/>
      <c r="G700" s="157"/>
      <c r="H700" s="157"/>
      <c r="I700" s="157"/>
      <c r="J700" s="157"/>
      <c r="K700" s="157"/>
      <c r="L700" s="157"/>
      <c r="M700" s="157"/>
      <c r="N700" s="157"/>
      <c r="O700" s="157"/>
      <c r="P700" s="157"/>
      <c r="Q700" s="157"/>
      <c r="R700" s="157"/>
      <c r="S700" s="157"/>
    </row>
    <row r="701" spans="2:19">
      <c r="B701" s="157"/>
      <c r="C701" s="157"/>
      <c r="D701" s="157"/>
      <c r="E701" s="157"/>
      <c r="F701" s="157"/>
      <c r="G701" s="157"/>
      <c r="H701" s="157"/>
      <c r="I701" s="157"/>
      <c r="J701" s="157"/>
      <c r="K701" s="157"/>
      <c r="L701" s="157"/>
      <c r="M701" s="157"/>
      <c r="N701" s="157"/>
      <c r="O701" s="157"/>
      <c r="P701" s="157"/>
      <c r="Q701" s="157"/>
      <c r="R701" s="157"/>
      <c r="S701" s="157"/>
    </row>
    <row r="702" spans="2:19">
      <c r="B702" s="157"/>
      <c r="C702" s="157"/>
      <c r="D702" s="157"/>
      <c r="E702" s="157"/>
      <c r="F702" s="157"/>
      <c r="G702" s="157"/>
      <c r="H702" s="157"/>
      <c r="I702" s="157"/>
      <c r="J702" s="157"/>
      <c r="K702" s="157"/>
      <c r="L702" s="157"/>
      <c r="M702" s="157"/>
      <c r="N702" s="157"/>
      <c r="O702" s="157"/>
      <c r="P702" s="157"/>
      <c r="Q702" s="157"/>
      <c r="R702" s="157"/>
      <c r="S702" s="157"/>
    </row>
    <row r="703" spans="2:19">
      <c r="B703" s="157"/>
      <c r="C703" s="157"/>
      <c r="D703" s="157"/>
      <c r="E703" s="157"/>
      <c r="F703" s="157"/>
      <c r="G703" s="157"/>
      <c r="H703" s="157"/>
      <c r="I703" s="157"/>
      <c r="J703" s="157"/>
      <c r="K703" s="157"/>
      <c r="L703" s="157"/>
      <c r="M703" s="157"/>
      <c r="N703" s="157"/>
      <c r="O703" s="157"/>
      <c r="P703" s="157"/>
      <c r="Q703" s="157"/>
      <c r="R703" s="157"/>
      <c r="S703" s="157"/>
    </row>
    <row r="704" spans="2:19">
      <c r="B704" s="157"/>
      <c r="C704" s="157"/>
      <c r="D704" s="157"/>
      <c r="E704" s="157"/>
      <c r="F704" s="157"/>
      <c r="G704" s="157"/>
      <c r="H704" s="157"/>
      <c r="I704" s="157"/>
      <c r="J704" s="157"/>
      <c r="K704" s="157"/>
      <c r="L704" s="157"/>
      <c r="M704" s="157"/>
      <c r="N704" s="157"/>
      <c r="O704" s="157"/>
      <c r="P704" s="157"/>
      <c r="Q704" s="157"/>
      <c r="R704" s="157"/>
      <c r="S704" s="157"/>
    </row>
  </sheetData>
  <sheetProtection algorithmName="SHA-512" hashValue="x/Ar1MWWdLyFYPzqqOcZ/mDt+fRe6BhX56m8KyFTPOMHDpTVTtsfxeg3otuUl/sjSsZO3VkoXfWdWeE5Cz5sDA==" saltValue="gOGzHtZ5ufEZgrveHHqL/g==" spinCount="100000" sheet="1" objects="1" scenarios="1" selectLockedCells="1"/>
  <mergeCells count="14">
    <mergeCell ref="B37:K37"/>
    <mergeCell ref="G38:K38"/>
    <mergeCell ref="A2:A36"/>
    <mergeCell ref="D1:E1"/>
    <mergeCell ref="B38:E38"/>
    <mergeCell ref="M29:S36"/>
    <mergeCell ref="B27:C27"/>
    <mergeCell ref="B28:K28"/>
    <mergeCell ref="F1:K1"/>
    <mergeCell ref="L29:L36"/>
    <mergeCell ref="L2:L27"/>
    <mergeCell ref="M28:S28"/>
    <mergeCell ref="B1:C1"/>
    <mergeCell ref="M1:S1"/>
  </mergeCells>
  <pageMargins left="0.25" right="0.25" top="0.75" bottom="0.75" header="0.3" footer="0.3"/>
  <pageSetup paperSize="9" scale="51" orientation="landscape" r:id="rId1"/>
  <colBreaks count="1" manualBreakCount="1">
    <brk id="11" max="37" man="1"/>
  </colBreaks>
  <ignoredErrors>
    <ignoredError sqref="G36:K36 F38" unlockedFormula="1"/>
    <ignoredError sqref="E27" formulaRange="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W62"/>
  <sheetViews>
    <sheetView zoomScaleNormal="100" workbookViewId="0">
      <selection activeCell="E8" sqref="E8"/>
    </sheetView>
  </sheetViews>
  <sheetFormatPr baseColWidth="10" defaultColWidth="14.5703125" defaultRowHeight="15.75"/>
  <cols>
    <col min="1" max="1" width="3.5703125" style="43" customWidth="1"/>
    <col min="2" max="2" width="27.42578125" style="43" bestFit="1" customWidth="1"/>
    <col min="3" max="3" width="22.5703125" style="43" customWidth="1"/>
    <col min="4" max="4" width="15.5703125" style="43" customWidth="1"/>
    <col min="5" max="5" width="15.28515625" style="43" customWidth="1"/>
    <col min="6" max="6" width="20" style="43" customWidth="1"/>
    <col min="7" max="7" width="17.140625" style="43" customWidth="1"/>
    <col min="8" max="8" width="10.85546875" style="43" customWidth="1"/>
    <col min="9" max="9" width="19.42578125" style="98" customWidth="1"/>
    <col min="10" max="10" width="20.42578125" style="98" customWidth="1"/>
    <col min="11" max="11" width="18.42578125" style="98" customWidth="1"/>
    <col min="12" max="75" width="14.5703125" style="98"/>
    <col min="76" max="16384" width="14.5703125" style="43"/>
  </cols>
  <sheetData>
    <row r="1" spans="1:75" ht="28.5" customHeight="1">
      <c r="B1" s="1030" t="s">
        <v>657</v>
      </c>
      <c r="C1" s="1031"/>
      <c r="D1" s="1031"/>
      <c r="E1" s="1031"/>
      <c r="F1" s="1032"/>
      <c r="G1" s="1033"/>
      <c r="H1" s="817"/>
    </row>
    <row r="2" spans="1:75" ht="25.5">
      <c r="B2" s="278"/>
      <c r="C2" s="279"/>
      <c r="D2" s="99"/>
      <c r="E2" s="256" t="s">
        <v>69</v>
      </c>
      <c r="F2" s="257" t="s">
        <v>70</v>
      </c>
      <c r="G2" s="1033"/>
      <c r="H2" s="817"/>
    </row>
    <row r="3" spans="1:75" ht="18" customHeight="1">
      <c r="B3" s="280"/>
      <c r="C3" s="281"/>
      <c r="D3" s="284" t="s">
        <v>71</v>
      </c>
      <c r="E3" s="285">
        <f>('3 KALKULATION Zusammenfassung'!B13)</f>
        <v>0</v>
      </c>
      <c r="F3" s="285">
        <f>('3 KALKULATION Zusammenfassung'!B10)</f>
        <v>0</v>
      </c>
      <c r="G3" s="1033"/>
      <c r="H3" s="817"/>
    </row>
    <row r="4" spans="1:75" ht="18" customHeight="1">
      <c r="B4" s="1034"/>
      <c r="C4" s="1035" t="s">
        <v>678</v>
      </c>
      <c r="D4" s="1036"/>
      <c r="E4" s="545" t="s">
        <v>72</v>
      </c>
      <c r="F4" s="546" t="s">
        <v>73</v>
      </c>
      <c r="G4" s="547" t="s">
        <v>74</v>
      </c>
      <c r="H4" s="1033"/>
    </row>
    <row r="5" spans="1:75" ht="18" customHeight="1">
      <c r="B5" s="1034"/>
      <c r="C5" s="1037" t="s">
        <v>75</v>
      </c>
      <c r="D5" s="1038"/>
      <c r="E5" s="100">
        <f>ROUNDUP((F3*11),0)</f>
        <v>0</v>
      </c>
      <c r="F5" s="101">
        <f>ROUNDUP(F3*29.1,0)</f>
        <v>0</v>
      </c>
      <c r="G5" s="101">
        <f>ROUNDUP(F3*28,68)</f>
        <v>0</v>
      </c>
      <c r="H5" s="1033"/>
    </row>
    <row r="6" spans="1:75" s="42" customFormat="1" ht="18" customHeight="1">
      <c r="A6" s="43"/>
      <c r="B6" s="276" t="s">
        <v>673</v>
      </c>
      <c r="C6" s="277" t="s">
        <v>682</v>
      </c>
      <c r="D6" s="1040"/>
      <c r="E6" s="1040"/>
      <c r="F6" s="1040"/>
      <c r="G6" s="1040"/>
      <c r="H6" s="1039"/>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row>
    <row r="7" spans="1:75" ht="68.099999999999994" customHeight="1">
      <c r="B7" s="282"/>
      <c r="C7" s="258" t="s">
        <v>671</v>
      </c>
      <c r="D7" s="258" t="s">
        <v>76</v>
      </c>
      <c r="E7" s="258" t="s">
        <v>77</v>
      </c>
      <c r="F7" s="258" t="s">
        <v>78</v>
      </c>
      <c r="G7" s="258" t="s">
        <v>79</v>
      </c>
      <c r="H7" s="259" t="s">
        <v>89</v>
      </c>
    </row>
    <row r="8" spans="1:75" ht="18" customHeight="1">
      <c r="B8" s="103" t="s">
        <v>80</v>
      </c>
      <c r="C8" s="104">
        <v>0</v>
      </c>
      <c r="D8" s="105">
        <v>122</v>
      </c>
      <c r="E8" s="117">
        <v>0</v>
      </c>
      <c r="F8" s="106">
        <f>(E8*D8)</f>
        <v>0</v>
      </c>
      <c r="G8" s="107">
        <v>0</v>
      </c>
      <c r="H8" s="108">
        <f>(G8*F8)</f>
        <v>0</v>
      </c>
    </row>
    <row r="9" spans="1:75" ht="18" customHeight="1">
      <c r="B9" s="103" t="s">
        <v>80</v>
      </c>
      <c r="C9" s="104">
        <v>0</v>
      </c>
      <c r="D9" s="105">
        <v>122</v>
      </c>
      <c r="E9" s="117">
        <f>ROUNDUP(E3*F3*C9/10.61,0)</f>
        <v>0</v>
      </c>
      <c r="F9" s="106">
        <f t="shared" ref="F9:F14" si="0">(E9*D9)</f>
        <v>0</v>
      </c>
      <c r="G9" s="107">
        <v>0</v>
      </c>
      <c r="H9" s="108">
        <f t="shared" ref="H9:H14" si="1">(G9*F9)</f>
        <v>0</v>
      </c>
    </row>
    <row r="10" spans="1:75" ht="18" customHeight="1">
      <c r="B10" s="103" t="s">
        <v>81</v>
      </c>
      <c r="C10" s="104">
        <v>0</v>
      </c>
      <c r="D10" s="105">
        <v>305</v>
      </c>
      <c r="E10" s="117">
        <f>ROUNDUP(E3*F3*C10/10.61,0)</f>
        <v>0</v>
      </c>
      <c r="F10" s="106">
        <f t="shared" si="0"/>
        <v>0</v>
      </c>
      <c r="G10" s="107">
        <v>0</v>
      </c>
      <c r="H10" s="108">
        <f t="shared" si="1"/>
        <v>0</v>
      </c>
    </row>
    <row r="11" spans="1:75" ht="18" customHeight="1">
      <c r="B11" s="103" t="s">
        <v>81</v>
      </c>
      <c r="C11" s="104">
        <v>0</v>
      </c>
      <c r="D11" s="105">
        <v>305</v>
      </c>
      <c r="E11" s="117">
        <f>ROUNDUP(E3*F3*C11/10.61,0)</f>
        <v>0</v>
      </c>
      <c r="F11" s="106">
        <f t="shared" si="0"/>
        <v>0</v>
      </c>
      <c r="G11" s="107">
        <v>0</v>
      </c>
      <c r="H11" s="108">
        <f t="shared" si="1"/>
        <v>0</v>
      </c>
    </row>
    <row r="12" spans="1:75" ht="18" customHeight="1">
      <c r="B12" s="103" t="s">
        <v>82</v>
      </c>
      <c r="C12" s="104">
        <v>0</v>
      </c>
      <c r="D12" s="105">
        <v>122</v>
      </c>
      <c r="E12" s="117">
        <f>ROUNDUP(E3*F3*C12/4.25,0)</f>
        <v>0</v>
      </c>
      <c r="F12" s="106">
        <f t="shared" si="0"/>
        <v>0</v>
      </c>
      <c r="G12" s="107">
        <v>0</v>
      </c>
      <c r="H12" s="108">
        <f t="shared" si="1"/>
        <v>0</v>
      </c>
    </row>
    <row r="13" spans="1:75" ht="18" customHeight="1">
      <c r="B13" s="103" t="s">
        <v>82</v>
      </c>
      <c r="C13" s="104">
        <v>0</v>
      </c>
      <c r="D13" s="105">
        <v>122</v>
      </c>
      <c r="E13" s="117">
        <f>ROUNDUP(E3*F3*C13/4.25,0)</f>
        <v>0</v>
      </c>
      <c r="F13" s="106">
        <f t="shared" si="0"/>
        <v>0</v>
      </c>
      <c r="G13" s="107">
        <v>0</v>
      </c>
      <c r="H13" s="108">
        <f t="shared" si="1"/>
        <v>0</v>
      </c>
    </row>
    <row r="14" spans="1:75" ht="18" customHeight="1">
      <c r="B14" s="103" t="s">
        <v>83</v>
      </c>
      <c r="C14" s="104">
        <v>0</v>
      </c>
      <c r="D14" s="105">
        <v>15</v>
      </c>
      <c r="E14" s="117">
        <f>ROUNDUP(E3*F3*C14/4.25,0)</f>
        <v>0</v>
      </c>
      <c r="F14" s="106">
        <f t="shared" si="0"/>
        <v>0</v>
      </c>
      <c r="G14" s="107">
        <v>0</v>
      </c>
      <c r="H14" s="108">
        <f t="shared" si="1"/>
        <v>0</v>
      </c>
    </row>
    <row r="15" spans="1:75" ht="30.95" customHeight="1">
      <c r="B15" s="10" t="s">
        <v>851</v>
      </c>
      <c r="C15" s="548">
        <f>SUM(C8:C14)</f>
        <v>0</v>
      </c>
      <c r="D15" s="1013" t="s">
        <v>852</v>
      </c>
      <c r="E15" s="1013"/>
      <c r="F15" s="1013"/>
      <c r="G15" s="1013"/>
      <c r="H15" s="109">
        <f>SUM(H8:H14)</f>
        <v>0</v>
      </c>
    </row>
    <row r="16" spans="1:75" ht="8.1" customHeight="1">
      <c r="B16" s="1014"/>
      <c r="C16" s="1014"/>
      <c r="D16" s="1014"/>
      <c r="E16" s="1014"/>
      <c r="F16" s="1014"/>
      <c r="G16" s="1014"/>
      <c r="H16" s="1014"/>
    </row>
    <row r="17" spans="2:8" ht="32.25" customHeight="1">
      <c r="B17" s="110" t="s">
        <v>677</v>
      </c>
      <c r="C17" s="260" t="s">
        <v>84</v>
      </c>
      <c r="D17" s="260" t="s">
        <v>85</v>
      </c>
      <c r="E17" s="260" t="s">
        <v>64</v>
      </c>
      <c r="F17" s="261"/>
      <c r="G17" s="260" t="s">
        <v>86</v>
      </c>
      <c r="H17" s="258" t="s">
        <v>89</v>
      </c>
    </row>
    <row r="18" spans="2:8" ht="30" customHeight="1">
      <c r="B18" s="244" t="s">
        <v>680</v>
      </c>
      <c r="C18" s="111">
        <v>0</v>
      </c>
      <c r="D18" s="112">
        <v>25</v>
      </c>
      <c r="E18" s="664">
        <f>ROUNDUP(E3*F3/D18*C18,0)</f>
        <v>0</v>
      </c>
      <c r="F18" s="1024"/>
      <c r="G18" s="113">
        <v>0</v>
      </c>
      <c r="H18" s="114">
        <f>(G18*E18)</f>
        <v>0</v>
      </c>
    </row>
    <row r="19" spans="2:8" ht="30" customHeight="1">
      <c r="B19" s="283" t="s">
        <v>679</v>
      </c>
      <c r="C19" s="116">
        <v>0</v>
      </c>
      <c r="D19" s="117">
        <v>25</v>
      </c>
      <c r="E19" s="664">
        <f>ROUNDUP(E3*F3/D19*C19,0)</f>
        <v>0</v>
      </c>
      <c r="F19" s="1025"/>
      <c r="G19" s="118">
        <v>0</v>
      </c>
      <c r="H19" s="114">
        <f>(G19*E19)</f>
        <v>0</v>
      </c>
    </row>
    <row r="20" spans="2:8" ht="18" customHeight="1">
      <c r="B20" s="1015" t="s">
        <v>676</v>
      </c>
      <c r="C20" s="1016"/>
      <c r="D20" s="1016"/>
      <c r="E20" s="1016"/>
      <c r="F20" s="1016"/>
      <c r="G20" s="1017"/>
      <c r="H20" s="119">
        <f>SUM(H18:H19)</f>
        <v>0</v>
      </c>
    </row>
    <row r="21" spans="2:8" ht="8.1" customHeight="1">
      <c r="B21" s="1018"/>
      <c r="C21" s="1019"/>
      <c r="D21" s="1019"/>
      <c r="E21" s="1019"/>
      <c r="F21" s="1019"/>
      <c r="G21" s="1019"/>
      <c r="H21" s="1019"/>
    </row>
    <row r="22" spans="2:8" ht="30.75" customHeight="1">
      <c r="B22" s="110" t="s">
        <v>87</v>
      </c>
      <c r="C22" s="260" t="s">
        <v>84</v>
      </c>
      <c r="D22" s="260" t="s">
        <v>88</v>
      </c>
      <c r="E22" s="260" t="s">
        <v>64</v>
      </c>
      <c r="F22" s="260" t="s">
        <v>78</v>
      </c>
      <c r="G22" s="260" t="s">
        <v>86</v>
      </c>
      <c r="H22" s="260" t="s">
        <v>89</v>
      </c>
    </row>
    <row r="23" spans="2:8" ht="18" customHeight="1">
      <c r="B23" s="115" t="s">
        <v>90</v>
      </c>
      <c r="C23" s="275">
        <v>0</v>
      </c>
      <c r="D23" s="1020"/>
      <c r="E23" s="1021"/>
      <c r="F23" s="120">
        <f>(F8+F9)*C23</f>
        <v>0</v>
      </c>
      <c r="G23" s="107">
        <v>0</v>
      </c>
      <c r="H23" s="108">
        <f>G23*F23</f>
        <v>0</v>
      </c>
    </row>
    <row r="24" spans="2:8" ht="18" customHeight="1">
      <c r="B24" s="115" t="s">
        <v>91</v>
      </c>
      <c r="C24" s="275">
        <v>0</v>
      </c>
      <c r="D24" s="1022"/>
      <c r="E24" s="1023"/>
      <c r="F24" s="120">
        <f>(F10+F11+F12+F13)*C24</f>
        <v>0</v>
      </c>
      <c r="G24" s="107">
        <v>0</v>
      </c>
      <c r="H24" s="108">
        <f t="shared" ref="H24:H29" si="2">G24*F24</f>
        <v>0</v>
      </c>
    </row>
    <row r="25" spans="2:8" ht="18" customHeight="1">
      <c r="B25" s="115" t="s">
        <v>92</v>
      </c>
      <c r="C25" s="275">
        <v>0</v>
      </c>
      <c r="D25" s="1022"/>
      <c r="E25" s="1023"/>
      <c r="F25" s="120">
        <f>(F23*C25)</f>
        <v>0</v>
      </c>
      <c r="G25" s="107">
        <v>0</v>
      </c>
      <c r="H25" s="108">
        <f t="shared" si="2"/>
        <v>0</v>
      </c>
    </row>
    <row r="26" spans="2:8" ht="18" customHeight="1">
      <c r="B26" s="115" t="s">
        <v>93</v>
      </c>
      <c r="C26" s="275">
        <v>0</v>
      </c>
      <c r="D26" s="1022"/>
      <c r="E26" s="1023"/>
      <c r="F26" s="120">
        <f>(F24*C26)</f>
        <v>0</v>
      </c>
      <c r="G26" s="107">
        <v>0</v>
      </c>
      <c r="H26" s="108">
        <f t="shared" si="2"/>
        <v>0</v>
      </c>
    </row>
    <row r="27" spans="2:8" ht="18" customHeight="1">
      <c r="B27" s="115" t="s">
        <v>94</v>
      </c>
      <c r="C27" s="275">
        <v>0</v>
      </c>
      <c r="D27" s="1022"/>
      <c r="E27" s="1023"/>
      <c r="F27" s="120">
        <f>(F14*C27)</f>
        <v>0</v>
      </c>
      <c r="G27" s="107">
        <v>0</v>
      </c>
      <c r="H27" s="108">
        <f t="shared" si="2"/>
        <v>0</v>
      </c>
    </row>
    <row r="28" spans="2:8" ht="18" customHeight="1">
      <c r="B28" s="245" t="s">
        <v>95</v>
      </c>
      <c r="C28" s="275">
        <v>0</v>
      </c>
      <c r="D28" s="1022"/>
      <c r="E28" s="1023"/>
      <c r="F28" s="120">
        <f>(F23+F24)*C28</f>
        <v>0</v>
      </c>
      <c r="G28" s="107">
        <v>0</v>
      </c>
      <c r="H28" s="108">
        <f t="shared" si="2"/>
        <v>0</v>
      </c>
    </row>
    <row r="29" spans="2:8" ht="18" customHeight="1">
      <c r="B29" s="115" t="s">
        <v>96</v>
      </c>
      <c r="C29" s="274">
        <v>0</v>
      </c>
      <c r="D29" s="242" t="s">
        <v>667</v>
      </c>
      <c r="E29" s="121"/>
      <c r="F29" s="237">
        <f>(F23+F24)*C29</f>
        <v>0</v>
      </c>
      <c r="G29" s="238">
        <v>0</v>
      </c>
      <c r="H29" s="114">
        <f t="shared" si="2"/>
        <v>0</v>
      </c>
    </row>
    <row r="30" spans="2:8" ht="18" customHeight="1">
      <c r="B30" s="115" t="s">
        <v>97</v>
      </c>
      <c r="C30" s="274">
        <v>0</v>
      </c>
      <c r="D30" s="665">
        <f>('3 KALKULATION Zusammenfassung'!B10)</f>
        <v>0</v>
      </c>
      <c r="E30" s="241">
        <f>IFERROR(ROUNDUP(((F23/10.61)+(F24/(10.61*2.5)))/D30*C30,0),0)</f>
        <v>0</v>
      </c>
      <c r="F30" s="236"/>
      <c r="G30" s="240"/>
      <c r="H30" s="240"/>
    </row>
    <row r="31" spans="2:8" ht="18" customHeight="1">
      <c r="B31" s="1015" t="s">
        <v>675</v>
      </c>
      <c r="C31" s="1016"/>
      <c r="D31" s="1016"/>
      <c r="E31" s="1016"/>
      <c r="F31" s="1016"/>
      <c r="G31" s="1017"/>
      <c r="H31" s="239">
        <f>SUM(H23:H30)</f>
        <v>0</v>
      </c>
    </row>
    <row r="32" spans="2:8" ht="14.25" customHeight="1">
      <c r="B32" s="1026" t="s">
        <v>53</v>
      </c>
      <c r="C32" s="1027"/>
      <c r="D32" s="1027"/>
      <c r="E32" s="1028"/>
      <c r="F32" s="1029"/>
      <c r="G32" s="1029"/>
      <c r="H32" s="1029"/>
    </row>
    <row r="33" spans="1:8" ht="18" customHeight="1">
      <c r="B33" s="1011" t="s">
        <v>98</v>
      </c>
      <c r="C33" s="1012"/>
      <c r="D33" s="1012"/>
      <c r="E33" s="1012"/>
      <c r="F33" s="122">
        <v>0</v>
      </c>
      <c r="G33" s="107">
        <v>0</v>
      </c>
      <c r="H33" s="108">
        <f>G33*F33</f>
        <v>0</v>
      </c>
    </row>
    <row r="34" spans="1:8" ht="18" customHeight="1">
      <c r="B34" s="987" t="s">
        <v>99</v>
      </c>
      <c r="C34" s="988"/>
      <c r="D34" s="988"/>
      <c r="E34" s="988"/>
      <c r="F34" s="122">
        <v>0</v>
      </c>
      <c r="G34" s="107">
        <v>0</v>
      </c>
      <c r="H34" s="108">
        <f>G34*F34</f>
        <v>0</v>
      </c>
    </row>
    <row r="35" spans="1:8" ht="18" customHeight="1">
      <c r="B35" s="987" t="s">
        <v>100</v>
      </c>
      <c r="C35" s="988"/>
      <c r="D35" s="989"/>
      <c r="E35" s="123">
        <v>0</v>
      </c>
      <c r="F35" s="124"/>
      <c r="G35" s="107">
        <v>0</v>
      </c>
      <c r="H35" s="108">
        <f>G35*E35</f>
        <v>0</v>
      </c>
    </row>
    <row r="36" spans="1:8" ht="18" customHeight="1">
      <c r="B36" s="987" t="s">
        <v>101</v>
      </c>
      <c r="C36" s="990"/>
      <c r="D36" s="990"/>
      <c r="E36" s="990"/>
      <c r="F36" s="260" t="s">
        <v>102</v>
      </c>
      <c r="G36" s="107">
        <v>0</v>
      </c>
      <c r="H36" s="108">
        <f>G36</f>
        <v>0</v>
      </c>
    </row>
    <row r="37" spans="1:8" ht="18" customHeight="1">
      <c r="B37" s="987" t="s">
        <v>103</v>
      </c>
      <c r="C37" s="988"/>
      <c r="D37" s="988"/>
      <c r="E37" s="988"/>
      <c r="F37" s="125">
        <v>0</v>
      </c>
      <c r="G37" s="107">
        <v>0</v>
      </c>
      <c r="H37" s="108">
        <f>G37*F37</f>
        <v>0</v>
      </c>
    </row>
    <row r="38" spans="1:8" ht="18" customHeight="1">
      <c r="B38" s="991"/>
      <c r="C38" s="992"/>
      <c r="D38" s="992"/>
      <c r="E38" s="992"/>
      <c r="F38" s="125">
        <v>0</v>
      </c>
      <c r="G38" s="107">
        <v>0</v>
      </c>
      <c r="H38" s="108">
        <f>G38*F38</f>
        <v>0</v>
      </c>
    </row>
    <row r="39" spans="1:8" ht="18" customHeight="1">
      <c r="B39" s="993"/>
      <c r="C39" s="994"/>
      <c r="D39" s="994"/>
      <c r="E39" s="992"/>
      <c r="F39" s="125">
        <v>0</v>
      </c>
      <c r="G39" s="107">
        <v>0</v>
      </c>
      <c r="H39" s="108">
        <f>G39*F39</f>
        <v>0</v>
      </c>
    </row>
    <row r="40" spans="1:8" ht="14.25" customHeight="1">
      <c r="A40" s="986"/>
      <c r="B40" s="996" t="s">
        <v>674</v>
      </c>
      <c r="C40" s="997"/>
      <c r="D40" s="997"/>
      <c r="E40" s="997"/>
      <c r="F40" s="997"/>
      <c r="G40" s="998"/>
      <c r="H40" s="126">
        <f>SUM(H33:H39)</f>
        <v>0</v>
      </c>
    </row>
    <row r="41" spans="1:8" ht="8.1" customHeight="1">
      <c r="A41" s="986"/>
      <c r="B41" s="995"/>
      <c r="C41" s="995"/>
      <c r="D41" s="995"/>
      <c r="E41" s="995"/>
      <c r="F41" s="995"/>
      <c r="G41" s="995"/>
      <c r="H41" s="995"/>
    </row>
    <row r="42" spans="1:8" ht="36.950000000000003" customHeight="1">
      <c r="A42" s="1006"/>
      <c r="B42" s="1007" t="s">
        <v>104</v>
      </c>
      <c r="C42" s="1008"/>
      <c r="D42" s="1008"/>
      <c r="E42" s="1009"/>
      <c r="F42" s="262" t="s">
        <v>666</v>
      </c>
      <c r="G42" s="261" t="s">
        <v>105</v>
      </c>
      <c r="H42" s="261" t="s">
        <v>89</v>
      </c>
    </row>
    <row r="43" spans="1:8" ht="18" customHeight="1">
      <c r="A43" s="1006"/>
      <c r="B43" s="1001" t="s">
        <v>106</v>
      </c>
      <c r="C43" s="1001"/>
      <c r="D43" s="1001"/>
      <c r="E43" s="1001"/>
      <c r="F43" s="117">
        <v>0</v>
      </c>
      <c r="G43" s="107">
        <v>0</v>
      </c>
      <c r="H43" s="108">
        <f>G43*F43</f>
        <v>0</v>
      </c>
    </row>
    <row r="44" spans="1:8" ht="18" customHeight="1">
      <c r="A44" s="1006"/>
      <c r="B44" s="1001" t="s">
        <v>107</v>
      </c>
      <c r="C44" s="1001"/>
      <c r="D44" s="1001"/>
      <c r="E44" s="1001"/>
      <c r="F44" s="117">
        <v>0</v>
      </c>
      <c r="G44" s="107">
        <v>0</v>
      </c>
      <c r="H44" s="108">
        <f t="shared" ref="H44:H49" si="3">G44*F44</f>
        <v>0</v>
      </c>
    </row>
    <row r="45" spans="1:8" ht="18" customHeight="1">
      <c r="A45" s="1006"/>
      <c r="B45" s="1001" t="s">
        <v>108</v>
      </c>
      <c r="C45" s="1001"/>
      <c r="D45" s="1001"/>
      <c r="E45" s="1001"/>
      <c r="F45" s="117">
        <v>0</v>
      </c>
      <c r="G45" s="107">
        <v>0</v>
      </c>
      <c r="H45" s="108">
        <f t="shared" si="3"/>
        <v>0</v>
      </c>
    </row>
    <row r="46" spans="1:8" ht="18" customHeight="1">
      <c r="A46" s="1006"/>
      <c r="B46" s="1001" t="s">
        <v>109</v>
      </c>
      <c r="C46" s="1001"/>
      <c r="D46" s="1001"/>
      <c r="E46" s="1001"/>
      <c r="F46" s="117">
        <v>0</v>
      </c>
      <c r="G46" s="107">
        <v>0</v>
      </c>
      <c r="H46" s="108">
        <f t="shared" si="3"/>
        <v>0</v>
      </c>
    </row>
    <row r="47" spans="1:8" ht="18" customHeight="1">
      <c r="A47" s="1006"/>
      <c r="B47" s="1002"/>
      <c r="C47" s="1003"/>
      <c r="D47" s="1003"/>
      <c r="E47" s="1004"/>
      <c r="F47" s="117">
        <v>0</v>
      </c>
      <c r="G47" s="107">
        <v>0</v>
      </c>
      <c r="H47" s="108">
        <f t="shared" si="3"/>
        <v>0</v>
      </c>
    </row>
    <row r="48" spans="1:8" ht="18" customHeight="1">
      <c r="A48" s="1006"/>
      <c r="B48" s="1002"/>
      <c r="C48" s="1003"/>
      <c r="D48" s="1003"/>
      <c r="E48" s="1004"/>
      <c r="F48" s="117">
        <v>0</v>
      </c>
      <c r="G48" s="107">
        <v>0</v>
      </c>
      <c r="H48" s="108">
        <f t="shared" si="3"/>
        <v>0</v>
      </c>
    </row>
    <row r="49" spans="1:8" ht="18" customHeight="1">
      <c r="A49" s="1006"/>
      <c r="B49" s="1002"/>
      <c r="C49" s="1003"/>
      <c r="D49" s="1003"/>
      <c r="E49" s="1004"/>
      <c r="F49" s="117">
        <v>0</v>
      </c>
      <c r="G49" s="107">
        <v>0</v>
      </c>
      <c r="H49" s="108">
        <f t="shared" si="3"/>
        <v>0</v>
      </c>
    </row>
    <row r="50" spans="1:8" ht="17.25" customHeight="1">
      <c r="A50" s="42"/>
      <c r="B50" s="1005" t="s">
        <v>110</v>
      </c>
      <c r="C50" s="1005"/>
      <c r="D50" s="1005"/>
      <c r="E50" s="1005"/>
      <c r="F50" s="1005"/>
      <c r="G50" s="1005"/>
      <c r="H50" s="223">
        <f>SUM(H43:H49)</f>
        <v>0</v>
      </c>
    </row>
    <row r="51" spans="1:8" ht="18.75">
      <c r="A51" s="999"/>
      <c r="B51" s="1000" t="s">
        <v>638</v>
      </c>
      <c r="C51" s="1000"/>
      <c r="D51" s="1000"/>
      <c r="E51" s="1000"/>
      <c r="F51" s="1000"/>
      <c r="G51" s="1000"/>
      <c r="H51" s="263">
        <f>ROUNDUP((H15+H20+H31+H40+H50),-1.5)</f>
        <v>0</v>
      </c>
    </row>
    <row r="52" spans="1:8" ht="15.75" customHeight="1">
      <c r="A52" s="999"/>
      <c r="B52" s="1010" t="s">
        <v>637</v>
      </c>
      <c r="C52" s="1010"/>
      <c r="D52" s="1010"/>
      <c r="E52" s="1010"/>
      <c r="F52" s="1010"/>
      <c r="G52" s="1010"/>
      <c r="H52" s="1010"/>
    </row>
    <row r="53" spans="1:8" ht="15.75" customHeight="1">
      <c r="A53" s="999"/>
    </row>
    <row r="54" spans="1:8" ht="15.75" customHeight="1">
      <c r="A54" s="999"/>
      <c r="H54" s="127"/>
    </row>
    <row r="55" spans="1:8" ht="15.75" customHeight="1">
      <c r="A55" s="999"/>
    </row>
    <row r="56" spans="1:8" ht="15.75" customHeight="1">
      <c r="A56" s="999"/>
    </row>
    <row r="57" spans="1:8" ht="15.75" customHeight="1">
      <c r="A57" s="999"/>
    </row>
    <row r="58" spans="1:8" ht="15.75" customHeight="1">
      <c r="A58" s="999"/>
    </row>
    <row r="59" spans="1:8" ht="15.75" customHeight="1">
      <c r="A59" s="999"/>
    </row>
    <row r="60" spans="1:8" ht="15.75" customHeight="1">
      <c r="A60" s="999"/>
    </row>
    <row r="61" spans="1:8" ht="15.75" customHeight="1">
      <c r="A61" s="999"/>
    </row>
    <row r="62" spans="1:8" ht="15.75" customHeight="1">
      <c r="A62" s="999"/>
    </row>
  </sheetData>
  <sheetProtection algorithmName="SHA-512" hashValue="lkToqob2Nl0Qu5jZsthEquxngkua/351lMjsYrgKrJ17q8S2KNWnSxqctlQrqcahapBeWLJuzqrp+xWzgK+HbA==" saltValue="RYISFMdxelq8bcP1tYQ/HQ==" spinCount="100000" sheet="1" selectLockedCells="1"/>
  <mergeCells count="39">
    <mergeCell ref="B1:F1"/>
    <mergeCell ref="G1:H3"/>
    <mergeCell ref="B4:B5"/>
    <mergeCell ref="C4:D4"/>
    <mergeCell ref="C5:D5"/>
    <mergeCell ref="H4:H6"/>
    <mergeCell ref="D6:G6"/>
    <mergeCell ref="B33:E33"/>
    <mergeCell ref="D15:G15"/>
    <mergeCell ref="B16:H16"/>
    <mergeCell ref="B20:G20"/>
    <mergeCell ref="B21:H21"/>
    <mergeCell ref="D23:E28"/>
    <mergeCell ref="F18:F19"/>
    <mergeCell ref="B31:G31"/>
    <mergeCell ref="B32:E32"/>
    <mergeCell ref="F32:H32"/>
    <mergeCell ref="A51:A62"/>
    <mergeCell ref="B51:G51"/>
    <mergeCell ref="B45:E45"/>
    <mergeCell ref="B46:E46"/>
    <mergeCell ref="B47:E47"/>
    <mergeCell ref="B48:E48"/>
    <mergeCell ref="B49:E49"/>
    <mergeCell ref="B50:G50"/>
    <mergeCell ref="A42:A49"/>
    <mergeCell ref="B42:E42"/>
    <mergeCell ref="B43:E43"/>
    <mergeCell ref="B44:E44"/>
    <mergeCell ref="B52:H52"/>
    <mergeCell ref="A40:A41"/>
    <mergeCell ref="B34:E34"/>
    <mergeCell ref="B35:D35"/>
    <mergeCell ref="B36:E36"/>
    <mergeCell ref="B37:E37"/>
    <mergeCell ref="B38:E38"/>
    <mergeCell ref="B39:E39"/>
    <mergeCell ref="B41:H41"/>
    <mergeCell ref="B40:G40"/>
  </mergeCells>
  <pageMargins left="0.70866141732283472" right="0.70866141732283472" top="0.78740157480314965" bottom="0.78740157480314965" header="0.31496062992125984" footer="0.31496062992125984"/>
  <pageSetup paperSize="9" scale="65" orientation="portrait" r:id="rId1"/>
  <ignoredErrors>
    <ignoredError sqref="E9:E11 E12:E14 C15" unlockedFormula="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D721"/>
  <sheetViews>
    <sheetView zoomScaleNormal="100" workbookViewId="0">
      <selection activeCell="H62" sqref="H62"/>
    </sheetView>
  </sheetViews>
  <sheetFormatPr baseColWidth="10" defaultColWidth="14.5703125" defaultRowHeight="15.75" outlineLevelCol="1"/>
  <cols>
    <col min="1" max="1" width="40.140625" style="43" customWidth="1"/>
    <col min="2" max="2" width="35" style="43" customWidth="1"/>
    <col min="3" max="3" width="10.42578125" style="43" customWidth="1"/>
    <col min="4" max="4" width="13" style="43" customWidth="1"/>
    <col min="5" max="5" width="9.85546875" style="43" bestFit="1" customWidth="1"/>
    <col min="6" max="6" width="17" style="209" customWidth="1"/>
    <col min="7" max="7" width="8.42578125" style="209" customWidth="1"/>
    <col min="8" max="8" width="9.85546875" style="209" customWidth="1"/>
    <col min="9" max="9" width="12.7109375" style="209" customWidth="1" outlineLevel="1"/>
    <col min="10" max="10" width="8.42578125" style="209" customWidth="1" outlineLevel="1"/>
    <col min="11" max="11" width="12.42578125" style="11" customWidth="1"/>
    <col min="12" max="12" width="12.5703125" style="11" customWidth="1"/>
    <col min="13" max="13" width="3.140625" style="12" customWidth="1"/>
    <col min="14" max="14" width="21.42578125" style="50" customWidth="1"/>
    <col min="15" max="56" width="14.5703125" style="98"/>
    <col min="57" max="16384" width="14.5703125" style="43"/>
  </cols>
  <sheetData>
    <row r="1" spans="1:56" ht="44.45" customHeight="1">
      <c r="A1" s="1070" t="s">
        <v>658</v>
      </c>
      <c r="B1" s="1071"/>
      <c r="C1" s="1033"/>
      <c r="D1" s="1072"/>
      <c r="E1" s="1072"/>
      <c r="F1" s="1072"/>
      <c r="G1" s="1072"/>
      <c r="H1" s="1072"/>
      <c r="I1" s="1072"/>
      <c r="J1" s="1072"/>
      <c r="K1" s="1074"/>
      <c r="L1" s="1074"/>
      <c r="M1" s="1081"/>
      <c r="N1" s="1082"/>
    </row>
    <row r="2" spans="1:56" ht="27.95" customHeight="1">
      <c r="A2" s="1068" t="s">
        <v>672</v>
      </c>
      <c r="B2" s="1068"/>
      <c r="C2" s="1039"/>
      <c r="D2" s="1073"/>
      <c r="E2" s="1073"/>
      <c r="F2" s="1073"/>
      <c r="G2" s="1073"/>
      <c r="H2" s="1073"/>
      <c r="I2" s="1073"/>
      <c r="J2" s="1073"/>
      <c r="K2" s="1069" t="s">
        <v>111</v>
      </c>
      <c r="L2" s="1069"/>
      <c r="M2" s="1074"/>
      <c r="N2" s="1082"/>
    </row>
    <row r="3" spans="1:56" ht="84.95" customHeight="1">
      <c r="A3" s="170" t="s">
        <v>112</v>
      </c>
      <c r="B3" s="170" t="s">
        <v>113</v>
      </c>
      <c r="C3" s="48" t="s">
        <v>114</v>
      </c>
      <c r="D3" s="1075"/>
      <c r="E3" s="48" t="s">
        <v>115</v>
      </c>
      <c r="F3" s="48" t="s">
        <v>57</v>
      </c>
      <c r="G3" s="46" t="s">
        <v>58</v>
      </c>
      <c r="H3" s="46" t="s">
        <v>59</v>
      </c>
      <c r="I3" s="47" t="s">
        <v>461</v>
      </c>
      <c r="J3" s="47" t="s">
        <v>462</v>
      </c>
      <c r="K3" s="222" t="s">
        <v>635</v>
      </c>
      <c r="L3" s="222" t="s">
        <v>639</v>
      </c>
      <c r="M3" s="1076"/>
      <c r="N3" s="243" t="s">
        <v>636</v>
      </c>
    </row>
    <row r="4" spans="1:56" ht="13.5" customHeight="1">
      <c r="A4" s="210"/>
      <c r="B4" s="211"/>
      <c r="C4" s="173">
        <v>0</v>
      </c>
      <c r="D4" s="1075"/>
      <c r="E4" s="174">
        <v>0.42</v>
      </c>
      <c r="F4" s="175">
        <f t="shared" ref="F4:F11" si="0">C4*E4</f>
        <v>0</v>
      </c>
      <c r="G4" s="176">
        <v>0</v>
      </c>
      <c r="H4" s="176">
        <v>0</v>
      </c>
      <c r="I4" s="177">
        <v>0</v>
      </c>
      <c r="J4" s="177">
        <v>0</v>
      </c>
      <c r="K4" s="219">
        <v>0</v>
      </c>
      <c r="L4" s="219">
        <v>0</v>
      </c>
      <c r="M4" s="1077"/>
      <c r="N4" s="549">
        <v>0</v>
      </c>
    </row>
    <row r="5" spans="1:56" ht="13.5" customHeight="1">
      <c r="A5" s="210"/>
      <c r="B5" s="211"/>
      <c r="C5" s="173">
        <v>0</v>
      </c>
      <c r="D5" s="1075"/>
      <c r="E5" s="174">
        <v>0.42</v>
      </c>
      <c r="F5" s="175">
        <f t="shared" si="0"/>
        <v>0</v>
      </c>
      <c r="G5" s="176">
        <v>0</v>
      </c>
      <c r="H5" s="176">
        <v>0</v>
      </c>
      <c r="I5" s="177">
        <v>0</v>
      </c>
      <c r="J5" s="177">
        <v>0</v>
      </c>
      <c r="K5" s="219">
        <v>0</v>
      </c>
      <c r="L5" s="219">
        <v>0</v>
      </c>
      <c r="M5" s="1077"/>
      <c r="N5" s="549">
        <v>0</v>
      </c>
    </row>
    <row r="6" spans="1:56" ht="13.5" customHeight="1">
      <c r="A6" s="210"/>
      <c r="B6" s="211"/>
      <c r="C6" s="173">
        <v>0</v>
      </c>
      <c r="D6" s="1075"/>
      <c r="E6" s="174">
        <v>0.42</v>
      </c>
      <c r="F6" s="175">
        <f t="shared" si="0"/>
        <v>0</v>
      </c>
      <c r="G6" s="176">
        <v>0</v>
      </c>
      <c r="H6" s="176">
        <v>0</v>
      </c>
      <c r="I6" s="177">
        <v>0</v>
      </c>
      <c r="J6" s="177">
        <v>0</v>
      </c>
      <c r="K6" s="219">
        <v>0</v>
      </c>
      <c r="L6" s="219">
        <v>0</v>
      </c>
      <c r="M6" s="1077"/>
      <c r="N6" s="549">
        <v>0</v>
      </c>
    </row>
    <row r="7" spans="1:56" ht="13.5" customHeight="1">
      <c r="A7" s="210"/>
      <c r="B7" s="211"/>
      <c r="C7" s="173">
        <v>0</v>
      </c>
      <c r="D7" s="1075"/>
      <c r="E7" s="174">
        <v>0.42</v>
      </c>
      <c r="F7" s="175">
        <f t="shared" si="0"/>
        <v>0</v>
      </c>
      <c r="G7" s="176">
        <v>0</v>
      </c>
      <c r="H7" s="176">
        <v>0</v>
      </c>
      <c r="I7" s="177">
        <v>0</v>
      </c>
      <c r="J7" s="177">
        <v>0</v>
      </c>
      <c r="K7" s="219">
        <v>0</v>
      </c>
      <c r="L7" s="219">
        <v>0</v>
      </c>
      <c r="M7" s="1077"/>
      <c r="N7" s="549">
        <v>0</v>
      </c>
    </row>
    <row r="8" spans="1:56" s="11" customFormat="1" ht="13.5" customHeight="1">
      <c r="A8" s="210"/>
      <c r="B8" s="211"/>
      <c r="C8" s="173">
        <v>0</v>
      </c>
      <c r="D8" s="1075"/>
      <c r="E8" s="174">
        <v>0.42</v>
      </c>
      <c r="F8" s="175">
        <f t="shared" si="0"/>
        <v>0</v>
      </c>
      <c r="G8" s="176">
        <v>0</v>
      </c>
      <c r="H8" s="176">
        <v>0</v>
      </c>
      <c r="I8" s="177">
        <v>0</v>
      </c>
      <c r="J8" s="177">
        <v>0</v>
      </c>
      <c r="K8" s="219">
        <v>0</v>
      </c>
      <c r="L8" s="219">
        <v>0</v>
      </c>
      <c r="M8" s="1077"/>
      <c r="N8" s="549">
        <v>0</v>
      </c>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row>
    <row r="9" spans="1:56" ht="13.5" customHeight="1">
      <c r="A9" s="210"/>
      <c r="B9" s="211"/>
      <c r="C9" s="173">
        <v>0</v>
      </c>
      <c r="D9" s="1075"/>
      <c r="E9" s="174">
        <v>0.42</v>
      </c>
      <c r="F9" s="175">
        <f t="shared" si="0"/>
        <v>0</v>
      </c>
      <c r="G9" s="176">
        <v>0</v>
      </c>
      <c r="H9" s="176">
        <v>0</v>
      </c>
      <c r="I9" s="177">
        <v>0</v>
      </c>
      <c r="J9" s="177">
        <v>0</v>
      </c>
      <c r="K9" s="219">
        <v>0</v>
      </c>
      <c r="L9" s="219">
        <v>0</v>
      </c>
      <c r="M9" s="1077"/>
      <c r="N9" s="549">
        <v>0</v>
      </c>
    </row>
    <row r="10" spans="1:56" ht="13.5" customHeight="1">
      <c r="A10" s="210"/>
      <c r="B10" s="211"/>
      <c r="C10" s="173">
        <v>0</v>
      </c>
      <c r="D10" s="1075"/>
      <c r="E10" s="174">
        <v>0.42</v>
      </c>
      <c r="F10" s="175">
        <f t="shared" si="0"/>
        <v>0</v>
      </c>
      <c r="G10" s="176">
        <v>0</v>
      </c>
      <c r="H10" s="176">
        <v>0</v>
      </c>
      <c r="I10" s="177">
        <v>0</v>
      </c>
      <c r="J10" s="177">
        <v>0</v>
      </c>
      <c r="K10" s="219">
        <v>0</v>
      </c>
      <c r="L10" s="219">
        <v>0</v>
      </c>
      <c r="M10" s="1077"/>
      <c r="N10" s="549">
        <v>0</v>
      </c>
    </row>
    <row r="11" spans="1:56" ht="13.5" customHeight="1">
      <c r="A11" s="210"/>
      <c r="B11" s="211"/>
      <c r="C11" s="173">
        <v>0</v>
      </c>
      <c r="D11" s="1075"/>
      <c r="E11" s="174">
        <v>0.42</v>
      </c>
      <c r="F11" s="175">
        <f t="shared" si="0"/>
        <v>0</v>
      </c>
      <c r="G11" s="176">
        <v>0</v>
      </c>
      <c r="H11" s="176">
        <v>0</v>
      </c>
      <c r="I11" s="177">
        <v>0</v>
      </c>
      <c r="J11" s="177">
        <v>0</v>
      </c>
      <c r="K11" s="219">
        <v>0</v>
      </c>
      <c r="L11" s="219">
        <v>0</v>
      </c>
      <c r="M11" s="1078"/>
      <c r="N11" s="550">
        <v>0</v>
      </c>
    </row>
    <row r="12" spans="1:56" ht="68.45" customHeight="1">
      <c r="A12" s="170" t="s">
        <v>112</v>
      </c>
      <c r="B12" s="171" t="s">
        <v>681</v>
      </c>
      <c r="C12" s="246" t="s">
        <v>64</v>
      </c>
      <c r="D12" s="246" t="s">
        <v>116</v>
      </c>
      <c r="E12" s="246" t="s">
        <v>115</v>
      </c>
      <c r="F12" s="180"/>
      <c r="G12" s="181"/>
      <c r="H12" s="181"/>
      <c r="I12" s="181"/>
      <c r="J12" s="181"/>
      <c r="K12" s="182"/>
      <c r="L12" s="182"/>
      <c r="M12" s="182"/>
      <c r="N12" s="180"/>
    </row>
    <row r="13" spans="1:56" ht="13.5" customHeight="1">
      <c r="A13" s="210"/>
      <c r="B13" s="211"/>
      <c r="C13" s="173">
        <v>0</v>
      </c>
      <c r="D13" s="173">
        <v>0</v>
      </c>
      <c r="E13" s="183">
        <v>0</v>
      </c>
      <c r="F13" s="175">
        <f>E13*C13*D13</f>
        <v>0</v>
      </c>
      <c r="G13" s="176">
        <v>0</v>
      </c>
      <c r="H13" s="176">
        <v>0</v>
      </c>
      <c r="I13" s="173">
        <v>0</v>
      </c>
      <c r="J13" s="173">
        <v>0</v>
      </c>
      <c r="K13" s="219">
        <v>0</v>
      </c>
      <c r="L13" s="219">
        <v>0</v>
      </c>
      <c r="M13" s="1079"/>
      <c r="N13" s="551">
        <v>0</v>
      </c>
    </row>
    <row r="14" spans="1:56" ht="13.5" customHeight="1">
      <c r="A14" s="210"/>
      <c r="B14" s="211"/>
      <c r="C14" s="173">
        <v>0</v>
      </c>
      <c r="D14" s="173">
        <v>0</v>
      </c>
      <c r="E14" s="183">
        <v>0</v>
      </c>
      <c r="F14" s="175">
        <f t="shared" ref="F14:F23" si="1">E14*C14*D14</f>
        <v>0</v>
      </c>
      <c r="G14" s="176">
        <v>0</v>
      </c>
      <c r="H14" s="176">
        <v>0</v>
      </c>
      <c r="I14" s="173">
        <v>0</v>
      </c>
      <c r="J14" s="173">
        <v>0</v>
      </c>
      <c r="K14" s="219">
        <v>0</v>
      </c>
      <c r="L14" s="219">
        <v>0</v>
      </c>
      <c r="M14" s="1080"/>
      <c r="N14" s="549">
        <v>0</v>
      </c>
    </row>
    <row r="15" spans="1:56" ht="13.5" customHeight="1">
      <c r="A15" s="210"/>
      <c r="B15" s="211"/>
      <c r="C15" s="173">
        <v>0</v>
      </c>
      <c r="D15" s="173">
        <v>0</v>
      </c>
      <c r="E15" s="183">
        <v>0</v>
      </c>
      <c r="F15" s="175">
        <f t="shared" si="1"/>
        <v>0</v>
      </c>
      <c r="G15" s="176">
        <v>0</v>
      </c>
      <c r="H15" s="176">
        <v>0</v>
      </c>
      <c r="I15" s="173">
        <v>0</v>
      </c>
      <c r="J15" s="173">
        <v>0</v>
      </c>
      <c r="K15" s="219">
        <v>0</v>
      </c>
      <c r="L15" s="219">
        <v>0</v>
      </c>
      <c r="M15" s="1080"/>
      <c r="N15" s="549">
        <v>0</v>
      </c>
    </row>
    <row r="16" spans="1:56" ht="13.5" customHeight="1">
      <c r="A16" s="210"/>
      <c r="B16" s="211"/>
      <c r="C16" s="173">
        <v>0</v>
      </c>
      <c r="D16" s="173">
        <v>0</v>
      </c>
      <c r="E16" s="183">
        <v>0</v>
      </c>
      <c r="F16" s="175">
        <f t="shared" si="1"/>
        <v>0</v>
      </c>
      <c r="G16" s="176">
        <v>0</v>
      </c>
      <c r="H16" s="176">
        <v>0</v>
      </c>
      <c r="I16" s="173">
        <v>0</v>
      </c>
      <c r="J16" s="173">
        <v>0</v>
      </c>
      <c r="K16" s="219">
        <v>0</v>
      </c>
      <c r="L16" s="219">
        <v>0</v>
      </c>
      <c r="M16" s="1080"/>
      <c r="N16" s="549">
        <v>0</v>
      </c>
    </row>
    <row r="17" spans="1:14" ht="13.5" customHeight="1">
      <c r="A17" s="210"/>
      <c r="B17" s="211"/>
      <c r="C17" s="173">
        <v>0</v>
      </c>
      <c r="D17" s="173">
        <v>0</v>
      </c>
      <c r="E17" s="183">
        <v>0</v>
      </c>
      <c r="F17" s="175">
        <f t="shared" si="1"/>
        <v>0</v>
      </c>
      <c r="G17" s="176">
        <v>0</v>
      </c>
      <c r="H17" s="176">
        <v>0</v>
      </c>
      <c r="I17" s="173">
        <v>0</v>
      </c>
      <c r="J17" s="173">
        <v>0</v>
      </c>
      <c r="K17" s="219">
        <v>0</v>
      </c>
      <c r="L17" s="219">
        <v>0</v>
      </c>
      <c r="M17" s="1080"/>
      <c r="N17" s="549">
        <v>0</v>
      </c>
    </row>
    <row r="18" spans="1:14" ht="13.5" customHeight="1">
      <c r="A18" s="210"/>
      <c r="B18" s="211"/>
      <c r="C18" s="173">
        <v>0</v>
      </c>
      <c r="D18" s="173">
        <v>0</v>
      </c>
      <c r="E18" s="183">
        <v>0</v>
      </c>
      <c r="F18" s="175">
        <f t="shared" si="1"/>
        <v>0</v>
      </c>
      <c r="G18" s="176">
        <v>0</v>
      </c>
      <c r="H18" s="176">
        <v>0</v>
      </c>
      <c r="I18" s="173">
        <v>0</v>
      </c>
      <c r="J18" s="173">
        <v>0</v>
      </c>
      <c r="K18" s="219">
        <v>0</v>
      </c>
      <c r="L18" s="219">
        <v>0</v>
      </c>
      <c r="M18" s="1080"/>
      <c r="N18" s="549">
        <v>0</v>
      </c>
    </row>
    <row r="19" spans="1:14" ht="13.5" customHeight="1">
      <c r="A19" s="210"/>
      <c r="B19" s="211"/>
      <c r="C19" s="173">
        <v>0</v>
      </c>
      <c r="D19" s="173">
        <v>0</v>
      </c>
      <c r="E19" s="183">
        <v>0</v>
      </c>
      <c r="F19" s="175">
        <f t="shared" si="1"/>
        <v>0</v>
      </c>
      <c r="G19" s="176">
        <v>0</v>
      </c>
      <c r="H19" s="176">
        <v>0</v>
      </c>
      <c r="I19" s="173">
        <v>0</v>
      </c>
      <c r="J19" s="173">
        <v>0</v>
      </c>
      <c r="K19" s="219">
        <v>0</v>
      </c>
      <c r="L19" s="219">
        <v>0</v>
      </c>
      <c r="M19" s="1080"/>
      <c r="N19" s="549">
        <v>0</v>
      </c>
    </row>
    <row r="20" spans="1:14" ht="13.5" customHeight="1">
      <c r="A20" s="210"/>
      <c r="B20" s="211"/>
      <c r="C20" s="173">
        <v>0</v>
      </c>
      <c r="D20" s="173">
        <v>0</v>
      </c>
      <c r="E20" s="183">
        <v>0</v>
      </c>
      <c r="F20" s="175">
        <f t="shared" si="1"/>
        <v>0</v>
      </c>
      <c r="G20" s="176">
        <v>0</v>
      </c>
      <c r="H20" s="176">
        <v>0</v>
      </c>
      <c r="I20" s="173">
        <v>0</v>
      </c>
      <c r="J20" s="173">
        <v>0</v>
      </c>
      <c r="K20" s="219">
        <v>0</v>
      </c>
      <c r="L20" s="219">
        <v>0</v>
      </c>
      <c r="M20" s="1080"/>
      <c r="N20" s="549">
        <v>0</v>
      </c>
    </row>
    <row r="21" spans="1:14" ht="13.5" customHeight="1">
      <c r="A21" s="210"/>
      <c r="B21" s="211"/>
      <c r="C21" s="173">
        <v>0</v>
      </c>
      <c r="D21" s="173">
        <v>0</v>
      </c>
      <c r="E21" s="183">
        <v>0</v>
      </c>
      <c r="F21" s="175">
        <f t="shared" si="1"/>
        <v>0</v>
      </c>
      <c r="G21" s="176">
        <v>0</v>
      </c>
      <c r="H21" s="176">
        <v>0</v>
      </c>
      <c r="I21" s="173">
        <v>0</v>
      </c>
      <c r="J21" s="173">
        <v>0</v>
      </c>
      <c r="K21" s="219">
        <v>0</v>
      </c>
      <c r="L21" s="219">
        <v>0</v>
      </c>
      <c r="M21" s="1080"/>
      <c r="N21" s="549">
        <v>0</v>
      </c>
    </row>
    <row r="22" spans="1:14" ht="13.5" customHeight="1">
      <c r="A22" s="210"/>
      <c r="B22" s="211"/>
      <c r="C22" s="173">
        <v>0</v>
      </c>
      <c r="D22" s="173">
        <v>0</v>
      </c>
      <c r="E22" s="183">
        <v>0</v>
      </c>
      <c r="F22" s="175">
        <f t="shared" si="1"/>
        <v>0</v>
      </c>
      <c r="G22" s="176">
        <v>0</v>
      </c>
      <c r="H22" s="176">
        <v>0</v>
      </c>
      <c r="I22" s="173">
        <v>0</v>
      </c>
      <c r="J22" s="173">
        <v>0</v>
      </c>
      <c r="K22" s="219">
        <v>0</v>
      </c>
      <c r="L22" s="219">
        <v>0</v>
      </c>
      <c r="M22" s="1080"/>
      <c r="N22" s="549">
        <v>0</v>
      </c>
    </row>
    <row r="23" spans="1:14" ht="13.5" customHeight="1">
      <c r="A23" s="212"/>
      <c r="B23" s="213"/>
      <c r="C23" s="173">
        <v>0</v>
      </c>
      <c r="D23" s="173">
        <v>0</v>
      </c>
      <c r="E23" s="183">
        <v>0</v>
      </c>
      <c r="F23" s="175">
        <f t="shared" si="1"/>
        <v>0</v>
      </c>
      <c r="G23" s="176">
        <v>0</v>
      </c>
      <c r="H23" s="176">
        <v>0</v>
      </c>
      <c r="I23" s="173">
        <v>0</v>
      </c>
      <c r="J23" s="173">
        <v>0</v>
      </c>
      <c r="K23" s="219">
        <v>0</v>
      </c>
      <c r="L23" s="219">
        <v>0</v>
      </c>
      <c r="M23" s="1080"/>
      <c r="N23" s="549">
        <v>0</v>
      </c>
    </row>
    <row r="24" spans="1:14" ht="13.5" customHeight="1">
      <c r="A24" s="170" t="s">
        <v>112</v>
      </c>
      <c r="B24" s="179" t="s">
        <v>117</v>
      </c>
      <c r="C24" s="246" t="s">
        <v>64</v>
      </c>
      <c r="D24" s="246" t="s">
        <v>116</v>
      </c>
      <c r="E24" s="246" t="s">
        <v>115</v>
      </c>
      <c r="F24" s="180"/>
      <c r="G24" s="181"/>
      <c r="H24" s="181"/>
      <c r="I24" s="181"/>
      <c r="J24" s="181"/>
      <c r="K24" s="217"/>
      <c r="L24" s="218"/>
      <c r="M24" s="1080"/>
      <c r="N24" s="53"/>
    </row>
    <row r="25" spans="1:14" ht="13.5" customHeight="1">
      <c r="A25" s="214"/>
      <c r="B25" s="211"/>
      <c r="C25" s="173">
        <v>0</v>
      </c>
      <c r="D25" s="173">
        <v>0</v>
      </c>
      <c r="E25" s="183">
        <v>0</v>
      </c>
      <c r="F25" s="175">
        <f>E25*D25*C25</f>
        <v>0</v>
      </c>
      <c r="G25" s="176">
        <v>0</v>
      </c>
      <c r="H25" s="176">
        <v>0</v>
      </c>
      <c r="I25" s="173">
        <v>0</v>
      </c>
      <c r="J25" s="173">
        <v>0</v>
      </c>
      <c r="K25" s="219">
        <v>0</v>
      </c>
      <c r="L25" s="219">
        <v>0</v>
      </c>
      <c r="M25" s="1080"/>
      <c r="N25" s="549">
        <v>0</v>
      </c>
    </row>
    <row r="26" spans="1:14" ht="13.5" customHeight="1">
      <c r="A26" s="214"/>
      <c r="B26" s="211"/>
      <c r="C26" s="173">
        <v>0</v>
      </c>
      <c r="D26" s="173">
        <v>0</v>
      </c>
      <c r="E26" s="183">
        <v>0</v>
      </c>
      <c r="F26" s="175">
        <f t="shared" ref="F26:F34" si="2">E26*D26*C26</f>
        <v>0</v>
      </c>
      <c r="G26" s="176">
        <v>0</v>
      </c>
      <c r="H26" s="176">
        <v>0</v>
      </c>
      <c r="I26" s="173">
        <v>0</v>
      </c>
      <c r="J26" s="173">
        <v>0</v>
      </c>
      <c r="K26" s="219">
        <v>0</v>
      </c>
      <c r="L26" s="219">
        <v>0</v>
      </c>
      <c r="M26" s="1080"/>
      <c r="N26" s="549">
        <v>0</v>
      </c>
    </row>
    <row r="27" spans="1:14" ht="13.5" customHeight="1">
      <c r="A27" s="214"/>
      <c r="B27" s="211"/>
      <c r="C27" s="173">
        <v>0</v>
      </c>
      <c r="D27" s="173">
        <v>0</v>
      </c>
      <c r="E27" s="183">
        <v>0</v>
      </c>
      <c r="F27" s="175">
        <f t="shared" si="2"/>
        <v>0</v>
      </c>
      <c r="G27" s="176">
        <v>0</v>
      </c>
      <c r="H27" s="176">
        <v>0</v>
      </c>
      <c r="I27" s="173">
        <v>0</v>
      </c>
      <c r="J27" s="173">
        <v>0</v>
      </c>
      <c r="K27" s="219">
        <v>0</v>
      </c>
      <c r="L27" s="219">
        <v>0</v>
      </c>
      <c r="M27" s="1080"/>
      <c r="N27" s="549">
        <v>0</v>
      </c>
    </row>
    <row r="28" spans="1:14" ht="13.5" customHeight="1">
      <c r="A28" s="214"/>
      <c r="B28" s="211"/>
      <c r="C28" s="173">
        <v>0</v>
      </c>
      <c r="D28" s="173">
        <v>0</v>
      </c>
      <c r="E28" s="183">
        <v>0</v>
      </c>
      <c r="F28" s="175">
        <f t="shared" si="2"/>
        <v>0</v>
      </c>
      <c r="G28" s="176">
        <v>0</v>
      </c>
      <c r="H28" s="176">
        <v>0</v>
      </c>
      <c r="I28" s="173">
        <v>0</v>
      </c>
      <c r="J28" s="173">
        <v>0</v>
      </c>
      <c r="K28" s="219">
        <v>0</v>
      </c>
      <c r="L28" s="219">
        <v>0</v>
      </c>
      <c r="M28" s="1080"/>
      <c r="N28" s="549">
        <v>0</v>
      </c>
    </row>
    <row r="29" spans="1:14" ht="13.5" customHeight="1">
      <c r="A29" s="214"/>
      <c r="B29" s="211"/>
      <c r="C29" s="173">
        <v>0</v>
      </c>
      <c r="D29" s="173">
        <v>0</v>
      </c>
      <c r="E29" s="183">
        <v>0</v>
      </c>
      <c r="F29" s="175">
        <f t="shared" si="2"/>
        <v>0</v>
      </c>
      <c r="G29" s="176">
        <v>0</v>
      </c>
      <c r="H29" s="176">
        <v>0</v>
      </c>
      <c r="I29" s="173">
        <v>0</v>
      </c>
      <c r="J29" s="173">
        <v>0</v>
      </c>
      <c r="K29" s="219">
        <v>0</v>
      </c>
      <c r="L29" s="219">
        <v>0</v>
      </c>
      <c r="M29" s="1080"/>
      <c r="N29" s="549">
        <v>0</v>
      </c>
    </row>
    <row r="30" spans="1:14" ht="13.5" customHeight="1">
      <c r="A30" s="214"/>
      <c r="B30" s="211"/>
      <c r="C30" s="173">
        <v>0</v>
      </c>
      <c r="D30" s="173">
        <v>0</v>
      </c>
      <c r="E30" s="183">
        <v>0</v>
      </c>
      <c r="F30" s="175">
        <f t="shared" si="2"/>
        <v>0</v>
      </c>
      <c r="G30" s="176">
        <v>0</v>
      </c>
      <c r="H30" s="176">
        <v>0</v>
      </c>
      <c r="I30" s="173">
        <v>0</v>
      </c>
      <c r="J30" s="173">
        <v>0</v>
      </c>
      <c r="K30" s="219">
        <v>0</v>
      </c>
      <c r="L30" s="219">
        <v>0</v>
      </c>
      <c r="M30" s="1080"/>
      <c r="N30" s="549">
        <v>0</v>
      </c>
    </row>
    <row r="31" spans="1:14" ht="13.5" customHeight="1">
      <c r="A31" s="214"/>
      <c r="B31" s="211"/>
      <c r="C31" s="173">
        <v>0</v>
      </c>
      <c r="D31" s="173">
        <v>0</v>
      </c>
      <c r="E31" s="183">
        <v>0</v>
      </c>
      <c r="F31" s="175">
        <f t="shared" si="2"/>
        <v>0</v>
      </c>
      <c r="G31" s="176">
        <v>0</v>
      </c>
      <c r="H31" s="176">
        <v>0</v>
      </c>
      <c r="I31" s="173">
        <v>0</v>
      </c>
      <c r="J31" s="173">
        <v>0</v>
      </c>
      <c r="K31" s="219">
        <v>0</v>
      </c>
      <c r="L31" s="219">
        <v>0</v>
      </c>
      <c r="M31" s="1080"/>
      <c r="N31" s="549">
        <v>0</v>
      </c>
    </row>
    <row r="32" spans="1:14" ht="13.5" customHeight="1">
      <c r="A32" s="214"/>
      <c r="B32" s="211"/>
      <c r="C32" s="173">
        <v>0</v>
      </c>
      <c r="D32" s="173">
        <v>0</v>
      </c>
      <c r="E32" s="183">
        <v>0</v>
      </c>
      <c r="F32" s="175">
        <f t="shared" si="2"/>
        <v>0</v>
      </c>
      <c r="G32" s="176">
        <v>0</v>
      </c>
      <c r="H32" s="176">
        <v>0</v>
      </c>
      <c r="I32" s="173">
        <v>0</v>
      </c>
      <c r="J32" s="173">
        <v>0</v>
      </c>
      <c r="K32" s="219">
        <v>0</v>
      </c>
      <c r="L32" s="219">
        <v>0</v>
      </c>
      <c r="M32" s="1080"/>
      <c r="N32" s="549">
        <v>0</v>
      </c>
    </row>
    <row r="33" spans="1:14" ht="13.5" customHeight="1">
      <c r="A33" s="214"/>
      <c r="B33" s="211"/>
      <c r="C33" s="173">
        <v>0</v>
      </c>
      <c r="D33" s="173">
        <v>0</v>
      </c>
      <c r="E33" s="183">
        <v>0</v>
      </c>
      <c r="F33" s="175">
        <f t="shared" si="2"/>
        <v>0</v>
      </c>
      <c r="G33" s="176">
        <v>0</v>
      </c>
      <c r="H33" s="176">
        <v>0</v>
      </c>
      <c r="I33" s="173">
        <v>0</v>
      </c>
      <c r="J33" s="173">
        <v>0</v>
      </c>
      <c r="K33" s="219">
        <v>0</v>
      </c>
      <c r="L33" s="219">
        <v>0</v>
      </c>
      <c r="M33" s="1080"/>
      <c r="N33" s="549">
        <v>0</v>
      </c>
    </row>
    <row r="34" spans="1:14" ht="13.5" customHeight="1">
      <c r="A34" s="214"/>
      <c r="B34" s="211"/>
      <c r="C34" s="173">
        <v>0</v>
      </c>
      <c r="D34" s="173">
        <v>0</v>
      </c>
      <c r="E34" s="183">
        <v>0</v>
      </c>
      <c r="F34" s="84">
        <f t="shared" si="2"/>
        <v>0</v>
      </c>
      <c r="G34" s="184">
        <v>0</v>
      </c>
      <c r="H34" s="184">
        <v>0</v>
      </c>
      <c r="I34" s="44">
        <v>0</v>
      </c>
      <c r="J34" s="44">
        <v>0</v>
      </c>
      <c r="K34" s="220">
        <v>0</v>
      </c>
      <c r="L34" s="220">
        <v>0</v>
      </c>
      <c r="M34" s="1080"/>
      <c r="N34" s="550">
        <v>0</v>
      </c>
    </row>
    <row r="35" spans="1:14" ht="13.5" customHeight="1">
      <c r="A35" s="1063" t="s">
        <v>118</v>
      </c>
      <c r="B35" s="1064"/>
      <c r="C35" s="1064"/>
      <c r="D35" s="1064"/>
      <c r="E35" s="1065"/>
      <c r="F35" s="185">
        <f t="shared" ref="F35" si="3">SUM(F4:F34)</f>
        <v>0</v>
      </c>
      <c r="G35" s="186">
        <f>SUM(G4:G34)</f>
        <v>0</v>
      </c>
      <c r="H35" s="186">
        <f t="shared" ref="H35:L35" si="4">SUM(H4:H34)</f>
        <v>0</v>
      </c>
      <c r="I35" s="186">
        <f t="shared" si="4"/>
        <v>0</v>
      </c>
      <c r="J35" s="186">
        <f t="shared" si="4"/>
        <v>0</v>
      </c>
      <c r="K35" s="186">
        <f t="shared" si="4"/>
        <v>0</v>
      </c>
      <c r="L35" s="186">
        <f t="shared" si="4"/>
        <v>0</v>
      </c>
      <c r="M35" s="1080"/>
      <c r="N35" s="552">
        <f>SUM(N4:N34)</f>
        <v>0</v>
      </c>
    </row>
    <row r="36" spans="1:14" ht="13.5" customHeight="1">
      <c r="A36" s="187"/>
      <c r="B36" s="188"/>
      <c r="C36" s="188"/>
      <c r="D36" s="188"/>
      <c r="E36" s="188"/>
      <c r="F36" s="189"/>
      <c r="G36" s="190"/>
      <c r="H36" s="190"/>
      <c r="I36" s="191"/>
      <c r="J36" s="191"/>
      <c r="K36" s="191"/>
      <c r="L36" s="192"/>
      <c r="M36" s="193"/>
      <c r="N36" s="553"/>
    </row>
    <row r="37" spans="1:14" ht="34.5" customHeight="1">
      <c r="A37" s="1054" t="s">
        <v>119</v>
      </c>
      <c r="B37" s="1055"/>
      <c r="C37" s="1056"/>
      <c r="D37" s="1057"/>
      <c r="E37" s="224" t="s">
        <v>120</v>
      </c>
      <c r="F37" s="1058"/>
      <c r="G37" s="1059"/>
      <c r="H37" s="1059"/>
      <c r="I37" s="1059"/>
      <c r="J37" s="1059"/>
      <c r="K37" s="1059"/>
      <c r="L37" s="1059"/>
      <c r="M37" s="194"/>
      <c r="N37" s="650"/>
    </row>
    <row r="38" spans="1:14" ht="53.45" customHeight="1">
      <c r="A38" s="170" t="s">
        <v>112</v>
      </c>
      <c r="B38" s="172" t="s">
        <v>121</v>
      </c>
      <c r="C38" s="247" t="s">
        <v>116</v>
      </c>
      <c r="D38" s="248" t="s">
        <v>56</v>
      </c>
      <c r="E38" s="248" t="s">
        <v>115</v>
      </c>
      <c r="F38" s="249" t="s">
        <v>57</v>
      </c>
      <c r="G38" s="250" t="s">
        <v>58</v>
      </c>
      <c r="H38" s="251" t="s">
        <v>59</v>
      </c>
      <c r="I38" s="47" t="s">
        <v>461</v>
      </c>
      <c r="J38" s="47" t="s">
        <v>462</v>
      </c>
      <c r="K38" s="252" t="s">
        <v>588</v>
      </c>
      <c r="L38" s="252" t="s">
        <v>588</v>
      </c>
      <c r="M38" s="273"/>
      <c r="N38" s="243" t="s">
        <v>636</v>
      </c>
    </row>
    <row r="39" spans="1:14" ht="13.5" customHeight="1">
      <c r="A39" s="214"/>
      <c r="B39" s="211"/>
      <c r="C39" s="173">
        <v>0</v>
      </c>
      <c r="D39" s="173">
        <v>0</v>
      </c>
      <c r="E39" s="195">
        <v>0</v>
      </c>
      <c r="F39" s="196">
        <f>E39*D39*C39</f>
        <v>0</v>
      </c>
      <c r="G39" s="176">
        <v>0</v>
      </c>
      <c r="H39" s="176">
        <v>0</v>
      </c>
      <c r="I39" s="173">
        <v>0</v>
      </c>
      <c r="J39" s="173">
        <v>0</v>
      </c>
      <c r="K39" s="219">
        <v>0</v>
      </c>
      <c r="L39" s="219">
        <v>0</v>
      </c>
      <c r="M39" s="225"/>
      <c r="N39" s="549">
        <v>0</v>
      </c>
    </row>
    <row r="40" spans="1:14" ht="13.5" customHeight="1">
      <c r="A40" s="214"/>
      <c r="B40" s="211"/>
      <c r="C40" s="173">
        <v>0</v>
      </c>
      <c r="D40" s="173">
        <v>0</v>
      </c>
      <c r="E40" s="195">
        <v>0</v>
      </c>
      <c r="F40" s="196">
        <f t="shared" ref="F40:F47" si="5">E40*D40*C40</f>
        <v>0</v>
      </c>
      <c r="G40" s="176">
        <v>0</v>
      </c>
      <c r="H40" s="176">
        <v>0</v>
      </c>
      <c r="I40" s="173">
        <v>0</v>
      </c>
      <c r="J40" s="173">
        <v>0</v>
      </c>
      <c r="K40" s="219">
        <v>0</v>
      </c>
      <c r="L40" s="219">
        <v>0</v>
      </c>
      <c r="M40" s="225"/>
      <c r="N40" s="549">
        <v>0</v>
      </c>
    </row>
    <row r="41" spans="1:14" ht="13.5" customHeight="1">
      <c r="A41" s="214"/>
      <c r="B41" s="211"/>
      <c r="C41" s="173">
        <v>0</v>
      </c>
      <c r="D41" s="173">
        <v>0</v>
      </c>
      <c r="E41" s="195">
        <v>0</v>
      </c>
      <c r="F41" s="196">
        <f t="shared" si="5"/>
        <v>0</v>
      </c>
      <c r="G41" s="176">
        <v>0</v>
      </c>
      <c r="H41" s="176">
        <v>0</v>
      </c>
      <c r="I41" s="173">
        <v>0</v>
      </c>
      <c r="J41" s="173">
        <v>0</v>
      </c>
      <c r="K41" s="219">
        <v>0</v>
      </c>
      <c r="L41" s="219">
        <v>0</v>
      </c>
      <c r="M41" s="225"/>
      <c r="N41" s="549">
        <v>0</v>
      </c>
    </row>
    <row r="42" spans="1:14" ht="13.5" customHeight="1">
      <c r="A42" s="214"/>
      <c r="B42" s="211"/>
      <c r="C42" s="173">
        <v>0</v>
      </c>
      <c r="D42" s="173">
        <v>0</v>
      </c>
      <c r="E42" s="195">
        <v>0</v>
      </c>
      <c r="F42" s="196">
        <f t="shared" si="5"/>
        <v>0</v>
      </c>
      <c r="G42" s="176">
        <v>0</v>
      </c>
      <c r="H42" s="176">
        <v>0</v>
      </c>
      <c r="I42" s="173">
        <v>0</v>
      </c>
      <c r="J42" s="173">
        <v>0</v>
      </c>
      <c r="K42" s="219">
        <v>0</v>
      </c>
      <c r="L42" s="219">
        <v>0</v>
      </c>
      <c r="M42" s="225"/>
      <c r="N42" s="549">
        <v>0</v>
      </c>
    </row>
    <row r="43" spans="1:14" ht="13.5" customHeight="1">
      <c r="A43" s="214"/>
      <c r="B43" s="211"/>
      <c r="C43" s="173">
        <v>0</v>
      </c>
      <c r="D43" s="173">
        <v>0</v>
      </c>
      <c r="E43" s="195">
        <v>0</v>
      </c>
      <c r="F43" s="196">
        <f t="shared" si="5"/>
        <v>0</v>
      </c>
      <c r="G43" s="176">
        <v>0</v>
      </c>
      <c r="H43" s="176">
        <v>0</v>
      </c>
      <c r="I43" s="173">
        <v>0</v>
      </c>
      <c r="J43" s="173">
        <v>0</v>
      </c>
      <c r="K43" s="219">
        <v>0</v>
      </c>
      <c r="L43" s="219">
        <v>0</v>
      </c>
      <c r="M43" s="225"/>
      <c r="N43" s="549">
        <v>0</v>
      </c>
    </row>
    <row r="44" spans="1:14" ht="13.5" customHeight="1">
      <c r="A44" s="214"/>
      <c r="B44" s="211"/>
      <c r="C44" s="173">
        <v>0</v>
      </c>
      <c r="D44" s="173">
        <v>0</v>
      </c>
      <c r="E44" s="195">
        <v>0</v>
      </c>
      <c r="F44" s="196">
        <f t="shared" si="5"/>
        <v>0</v>
      </c>
      <c r="G44" s="176">
        <v>0</v>
      </c>
      <c r="H44" s="176">
        <v>0</v>
      </c>
      <c r="I44" s="173">
        <v>0</v>
      </c>
      <c r="J44" s="173">
        <v>0</v>
      </c>
      <c r="K44" s="219">
        <v>0</v>
      </c>
      <c r="L44" s="219">
        <v>0</v>
      </c>
      <c r="M44" s="225"/>
      <c r="N44" s="549">
        <v>0</v>
      </c>
    </row>
    <row r="45" spans="1:14" ht="13.5" customHeight="1">
      <c r="A45" s="214"/>
      <c r="B45" s="211"/>
      <c r="C45" s="173">
        <v>0</v>
      </c>
      <c r="D45" s="173">
        <v>0</v>
      </c>
      <c r="E45" s="195">
        <v>0</v>
      </c>
      <c r="F45" s="196">
        <f t="shared" si="5"/>
        <v>0</v>
      </c>
      <c r="G45" s="176">
        <v>0</v>
      </c>
      <c r="H45" s="176">
        <v>0</v>
      </c>
      <c r="I45" s="173">
        <v>0</v>
      </c>
      <c r="J45" s="173">
        <v>0</v>
      </c>
      <c r="K45" s="219">
        <v>0</v>
      </c>
      <c r="L45" s="219">
        <v>0</v>
      </c>
      <c r="M45" s="225"/>
      <c r="N45" s="549">
        <v>0</v>
      </c>
    </row>
    <row r="46" spans="1:14" ht="13.5" customHeight="1">
      <c r="A46" s="214"/>
      <c r="B46" s="211"/>
      <c r="C46" s="173">
        <v>0</v>
      </c>
      <c r="D46" s="173">
        <v>0</v>
      </c>
      <c r="E46" s="195">
        <v>0</v>
      </c>
      <c r="F46" s="196">
        <f t="shared" si="5"/>
        <v>0</v>
      </c>
      <c r="G46" s="176">
        <v>0</v>
      </c>
      <c r="H46" s="176">
        <v>0</v>
      </c>
      <c r="I46" s="173">
        <v>0</v>
      </c>
      <c r="J46" s="173">
        <v>0</v>
      </c>
      <c r="K46" s="219">
        <v>0</v>
      </c>
      <c r="L46" s="219">
        <v>0</v>
      </c>
      <c r="M46" s="225"/>
      <c r="N46" s="549">
        <v>0</v>
      </c>
    </row>
    <row r="47" spans="1:14" ht="13.5" customHeight="1">
      <c r="A47" s="214"/>
      <c r="B47" s="215"/>
      <c r="C47" s="173">
        <v>0</v>
      </c>
      <c r="D47" s="173">
        <v>0</v>
      </c>
      <c r="E47" s="195">
        <v>0</v>
      </c>
      <c r="F47" s="197">
        <f t="shared" si="5"/>
        <v>0</v>
      </c>
      <c r="G47" s="184">
        <v>0</v>
      </c>
      <c r="H47" s="184">
        <v>0</v>
      </c>
      <c r="I47" s="44">
        <v>0</v>
      </c>
      <c r="J47" s="44">
        <v>0</v>
      </c>
      <c r="K47" s="220">
        <v>0</v>
      </c>
      <c r="L47" s="220">
        <v>0</v>
      </c>
      <c r="M47" s="225"/>
      <c r="N47" s="549">
        <v>0</v>
      </c>
    </row>
    <row r="48" spans="1:14" ht="33" customHeight="1">
      <c r="A48" s="147" t="s">
        <v>112</v>
      </c>
      <c r="B48" s="172" t="s">
        <v>122</v>
      </c>
      <c r="C48" s="253" t="s">
        <v>116</v>
      </c>
      <c r="D48" s="254" t="s">
        <v>56</v>
      </c>
      <c r="E48" s="230" t="s">
        <v>115</v>
      </c>
      <c r="F48" s="198">
        <v>0</v>
      </c>
      <c r="G48" s="199">
        <v>0</v>
      </c>
      <c r="H48" s="199">
        <v>0</v>
      </c>
      <c r="I48" s="199">
        <v>0</v>
      </c>
      <c r="J48" s="199">
        <v>0</v>
      </c>
      <c r="K48" s="199">
        <v>0</v>
      </c>
      <c r="L48" s="200">
        <v>0</v>
      </c>
      <c r="M48" s="225"/>
      <c r="N48" s="651">
        <v>0</v>
      </c>
    </row>
    <row r="49" spans="1:14" ht="13.5" customHeight="1">
      <c r="A49" s="210"/>
      <c r="B49" s="211"/>
      <c r="C49" s="173">
        <v>0</v>
      </c>
      <c r="D49" s="173">
        <v>0</v>
      </c>
      <c r="E49" s="195">
        <v>0</v>
      </c>
      <c r="F49" s="201">
        <f t="shared" ref="F49:F57" si="6">E49*D49*C49</f>
        <v>0</v>
      </c>
      <c r="G49" s="202">
        <v>0</v>
      </c>
      <c r="H49" s="202">
        <v>0</v>
      </c>
      <c r="I49" s="45">
        <v>0</v>
      </c>
      <c r="J49" s="45">
        <v>0</v>
      </c>
      <c r="K49" s="221">
        <v>0</v>
      </c>
      <c r="L49" s="221">
        <v>0</v>
      </c>
      <c r="M49" s="225"/>
      <c r="N49" s="549">
        <v>0</v>
      </c>
    </row>
    <row r="50" spans="1:14" ht="13.5" customHeight="1">
      <c r="A50" s="210"/>
      <c r="B50" s="211"/>
      <c r="C50" s="173">
        <v>0</v>
      </c>
      <c r="D50" s="173">
        <v>0</v>
      </c>
      <c r="E50" s="195">
        <v>0</v>
      </c>
      <c r="F50" s="196">
        <f t="shared" si="6"/>
        <v>0</v>
      </c>
      <c r="G50" s="176">
        <v>0</v>
      </c>
      <c r="H50" s="176">
        <v>0</v>
      </c>
      <c r="I50" s="173">
        <v>0</v>
      </c>
      <c r="J50" s="173">
        <v>0</v>
      </c>
      <c r="K50" s="219">
        <v>0</v>
      </c>
      <c r="L50" s="219">
        <v>0</v>
      </c>
      <c r="M50" s="225"/>
      <c r="N50" s="549">
        <v>0</v>
      </c>
    </row>
    <row r="51" spans="1:14" ht="13.5" customHeight="1">
      <c r="A51" s="210"/>
      <c r="B51" s="211"/>
      <c r="C51" s="173">
        <v>0</v>
      </c>
      <c r="D51" s="173">
        <v>0</v>
      </c>
      <c r="E51" s="195">
        <v>0</v>
      </c>
      <c r="F51" s="196">
        <f t="shared" si="6"/>
        <v>0</v>
      </c>
      <c r="G51" s="176">
        <v>0</v>
      </c>
      <c r="H51" s="176">
        <v>0</v>
      </c>
      <c r="I51" s="173">
        <v>0</v>
      </c>
      <c r="J51" s="173">
        <v>0</v>
      </c>
      <c r="K51" s="219">
        <v>0</v>
      </c>
      <c r="L51" s="219">
        <v>0</v>
      </c>
      <c r="M51" s="225"/>
      <c r="N51" s="549">
        <v>0</v>
      </c>
    </row>
    <row r="52" spans="1:14" ht="13.5" customHeight="1">
      <c r="A52" s="210"/>
      <c r="B52" s="211"/>
      <c r="C52" s="173">
        <v>0</v>
      </c>
      <c r="D52" s="173">
        <v>0</v>
      </c>
      <c r="E52" s="195">
        <v>0</v>
      </c>
      <c r="F52" s="196">
        <f t="shared" si="6"/>
        <v>0</v>
      </c>
      <c r="G52" s="176">
        <v>0</v>
      </c>
      <c r="H52" s="176">
        <v>0</v>
      </c>
      <c r="I52" s="173">
        <v>0</v>
      </c>
      <c r="J52" s="173">
        <v>0</v>
      </c>
      <c r="K52" s="219">
        <v>0</v>
      </c>
      <c r="L52" s="219">
        <v>0</v>
      </c>
      <c r="M52" s="225"/>
      <c r="N52" s="549">
        <v>0</v>
      </c>
    </row>
    <row r="53" spans="1:14" ht="13.5" customHeight="1">
      <c r="A53" s="210"/>
      <c r="B53" s="211"/>
      <c r="C53" s="173">
        <v>0</v>
      </c>
      <c r="D53" s="173">
        <v>0</v>
      </c>
      <c r="E53" s="195">
        <v>0</v>
      </c>
      <c r="F53" s="196">
        <f t="shared" si="6"/>
        <v>0</v>
      </c>
      <c r="G53" s="176">
        <v>0</v>
      </c>
      <c r="H53" s="176">
        <v>0</v>
      </c>
      <c r="I53" s="173">
        <v>0</v>
      </c>
      <c r="J53" s="173">
        <v>0</v>
      </c>
      <c r="K53" s="219">
        <v>0</v>
      </c>
      <c r="L53" s="219">
        <v>0</v>
      </c>
      <c r="M53" s="225"/>
      <c r="N53" s="549">
        <v>0</v>
      </c>
    </row>
    <row r="54" spans="1:14" ht="13.5" customHeight="1">
      <c r="A54" s="210"/>
      <c r="B54" s="211"/>
      <c r="C54" s="173">
        <v>0</v>
      </c>
      <c r="D54" s="173">
        <v>0</v>
      </c>
      <c r="E54" s="195">
        <v>0</v>
      </c>
      <c r="F54" s="196">
        <f t="shared" si="6"/>
        <v>0</v>
      </c>
      <c r="G54" s="176">
        <v>0</v>
      </c>
      <c r="H54" s="176">
        <v>0</v>
      </c>
      <c r="I54" s="173">
        <v>0</v>
      </c>
      <c r="J54" s="173">
        <v>0</v>
      </c>
      <c r="K54" s="219">
        <v>0</v>
      </c>
      <c r="L54" s="219">
        <v>0</v>
      </c>
      <c r="M54" s="225"/>
      <c r="N54" s="549">
        <v>0</v>
      </c>
    </row>
    <row r="55" spans="1:14" ht="13.5" customHeight="1">
      <c r="A55" s="210"/>
      <c r="B55" s="211"/>
      <c r="C55" s="173">
        <v>0</v>
      </c>
      <c r="D55" s="173">
        <v>0</v>
      </c>
      <c r="E55" s="195">
        <v>0</v>
      </c>
      <c r="F55" s="196">
        <f t="shared" si="6"/>
        <v>0</v>
      </c>
      <c r="G55" s="176">
        <v>0</v>
      </c>
      <c r="H55" s="176">
        <v>0</v>
      </c>
      <c r="I55" s="173">
        <v>0</v>
      </c>
      <c r="J55" s="173">
        <v>0</v>
      </c>
      <c r="K55" s="219">
        <v>0</v>
      </c>
      <c r="L55" s="219">
        <v>0</v>
      </c>
      <c r="M55" s="225"/>
      <c r="N55" s="549">
        <v>0</v>
      </c>
    </row>
    <row r="56" spans="1:14" ht="13.5" customHeight="1">
      <c r="A56" s="210"/>
      <c r="B56" s="211"/>
      <c r="C56" s="173">
        <v>0</v>
      </c>
      <c r="D56" s="173">
        <v>0</v>
      </c>
      <c r="E56" s="195">
        <v>0</v>
      </c>
      <c r="F56" s="196">
        <f t="shared" si="6"/>
        <v>0</v>
      </c>
      <c r="G56" s="176">
        <v>0</v>
      </c>
      <c r="H56" s="176">
        <v>0</v>
      </c>
      <c r="I56" s="173">
        <v>0</v>
      </c>
      <c r="J56" s="173">
        <v>0</v>
      </c>
      <c r="K56" s="219">
        <v>0</v>
      </c>
      <c r="L56" s="219">
        <v>0</v>
      </c>
      <c r="M56" s="225"/>
      <c r="N56" s="549">
        <v>0</v>
      </c>
    </row>
    <row r="57" spans="1:14" ht="13.5" customHeight="1">
      <c r="A57" s="210"/>
      <c r="B57" s="215"/>
      <c r="C57" s="173">
        <v>0</v>
      </c>
      <c r="D57" s="173">
        <v>0</v>
      </c>
      <c r="E57" s="195">
        <v>0</v>
      </c>
      <c r="F57" s="196">
        <f t="shared" si="6"/>
        <v>0</v>
      </c>
      <c r="G57" s="176">
        <v>0</v>
      </c>
      <c r="H57" s="176">
        <v>0</v>
      </c>
      <c r="I57" s="173">
        <v>0</v>
      </c>
      <c r="J57" s="173">
        <v>0</v>
      </c>
      <c r="K57" s="219">
        <v>0</v>
      </c>
      <c r="L57" s="219">
        <v>0</v>
      </c>
      <c r="M57" s="225"/>
      <c r="N57" s="549">
        <v>0</v>
      </c>
    </row>
    <row r="58" spans="1:14" ht="13.5" customHeight="1">
      <c r="A58" s="1041" t="s">
        <v>123</v>
      </c>
      <c r="B58" s="1042"/>
      <c r="C58" s="1042"/>
      <c r="D58" s="1042"/>
      <c r="E58" s="1046"/>
      <c r="F58" s="203">
        <f>SUM(F39:F57)</f>
        <v>0</v>
      </c>
      <c r="G58" s="204">
        <f t="shared" ref="G58:L58" si="7">SUM(G39:G57)</f>
        <v>0</v>
      </c>
      <c r="H58" s="204">
        <f t="shared" si="7"/>
        <v>0</v>
      </c>
      <c r="I58" s="204">
        <f t="shared" si="7"/>
        <v>0</v>
      </c>
      <c r="J58" s="204">
        <f t="shared" si="7"/>
        <v>0</v>
      </c>
      <c r="K58" s="204">
        <f t="shared" si="7"/>
        <v>0</v>
      </c>
      <c r="L58" s="204">
        <f t="shared" si="7"/>
        <v>0</v>
      </c>
      <c r="M58" s="225"/>
      <c r="N58" s="552">
        <f>SUM(N39:N57)</f>
        <v>0</v>
      </c>
    </row>
    <row r="59" spans="1:14" ht="23.25" customHeight="1">
      <c r="A59" s="1047" t="s">
        <v>124</v>
      </c>
      <c r="B59" s="1048"/>
      <c r="C59" s="1049"/>
      <c r="D59" s="1050"/>
      <c r="E59" s="1050"/>
      <c r="F59" s="1050"/>
      <c r="G59" s="1050"/>
      <c r="H59" s="1050"/>
      <c r="I59" s="1050"/>
      <c r="J59" s="1050"/>
      <c r="K59" s="1050"/>
      <c r="L59" s="1050"/>
      <c r="M59" s="225"/>
      <c r="N59" s="652"/>
    </row>
    <row r="60" spans="1:14" ht="62.45" customHeight="1">
      <c r="A60" s="1060"/>
      <c r="B60" s="170" t="s">
        <v>125</v>
      </c>
      <c r="C60" s="48" t="s">
        <v>64</v>
      </c>
      <c r="D60" s="48" t="s">
        <v>640</v>
      </c>
      <c r="E60" s="48" t="s">
        <v>115</v>
      </c>
      <c r="F60" s="48" t="s">
        <v>57</v>
      </c>
      <c r="G60" s="255" t="s">
        <v>58</v>
      </c>
      <c r="H60" s="46" t="s">
        <v>59</v>
      </c>
      <c r="I60" s="47" t="s">
        <v>461</v>
      </c>
      <c r="J60" s="47" t="s">
        <v>462</v>
      </c>
      <c r="K60" s="252" t="s">
        <v>588</v>
      </c>
      <c r="L60" s="252" t="s">
        <v>588</v>
      </c>
      <c r="M60" s="229"/>
      <c r="N60" s="243" t="s">
        <v>636</v>
      </c>
    </row>
    <row r="61" spans="1:14" ht="13.5" customHeight="1">
      <c r="A61" s="1061"/>
      <c r="B61" s="216"/>
      <c r="C61" s="173">
        <v>0</v>
      </c>
      <c r="D61" s="173">
        <v>0</v>
      </c>
      <c r="E61" s="183">
        <v>0</v>
      </c>
      <c r="F61" s="205">
        <f>C61*D61*E61</f>
        <v>0</v>
      </c>
      <c r="G61" s="176">
        <v>0</v>
      </c>
      <c r="H61" s="176">
        <v>0</v>
      </c>
      <c r="I61" s="173">
        <v>0</v>
      </c>
      <c r="J61" s="173">
        <v>0</v>
      </c>
      <c r="K61" s="219">
        <v>0</v>
      </c>
      <c r="L61" s="219">
        <v>0</v>
      </c>
      <c r="M61" s="225"/>
      <c r="N61" s="549">
        <v>0</v>
      </c>
    </row>
    <row r="62" spans="1:14" ht="13.5" customHeight="1">
      <c r="A62" s="1061"/>
      <c r="B62" s="216"/>
      <c r="C62" s="173">
        <v>0</v>
      </c>
      <c r="D62" s="173">
        <v>0</v>
      </c>
      <c r="E62" s="183">
        <v>0</v>
      </c>
      <c r="F62" s="205">
        <f t="shared" ref="F62:F73" si="8">C62*D62*E62</f>
        <v>0</v>
      </c>
      <c r="G62" s="176">
        <v>0</v>
      </c>
      <c r="H62" s="176">
        <v>0</v>
      </c>
      <c r="I62" s="173">
        <v>0</v>
      </c>
      <c r="J62" s="173">
        <v>0</v>
      </c>
      <c r="K62" s="219">
        <v>0</v>
      </c>
      <c r="L62" s="219">
        <v>0</v>
      </c>
      <c r="M62" s="225"/>
      <c r="N62" s="549">
        <v>0</v>
      </c>
    </row>
    <row r="63" spans="1:14" ht="13.5" customHeight="1">
      <c r="A63" s="1061"/>
      <c r="B63" s="216"/>
      <c r="C63" s="173">
        <v>0</v>
      </c>
      <c r="D63" s="173">
        <v>6</v>
      </c>
      <c r="E63" s="183">
        <v>0</v>
      </c>
      <c r="F63" s="205">
        <f t="shared" si="8"/>
        <v>0</v>
      </c>
      <c r="G63" s="176">
        <v>0</v>
      </c>
      <c r="H63" s="176">
        <v>0</v>
      </c>
      <c r="I63" s="173">
        <v>0</v>
      </c>
      <c r="J63" s="173">
        <v>0</v>
      </c>
      <c r="K63" s="219">
        <v>0</v>
      </c>
      <c r="L63" s="219">
        <v>0</v>
      </c>
      <c r="M63" s="225"/>
      <c r="N63" s="549">
        <v>0</v>
      </c>
    </row>
    <row r="64" spans="1:14" ht="13.5" customHeight="1">
      <c r="A64" s="1061"/>
      <c r="B64" s="216"/>
      <c r="C64" s="173">
        <v>0</v>
      </c>
      <c r="D64" s="173">
        <v>0</v>
      </c>
      <c r="E64" s="183">
        <v>0</v>
      </c>
      <c r="F64" s="205">
        <f t="shared" si="8"/>
        <v>0</v>
      </c>
      <c r="G64" s="176">
        <v>0</v>
      </c>
      <c r="H64" s="176">
        <v>0</v>
      </c>
      <c r="I64" s="173">
        <v>0</v>
      </c>
      <c r="J64" s="173">
        <v>0</v>
      </c>
      <c r="K64" s="219">
        <v>0</v>
      </c>
      <c r="L64" s="219">
        <v>0</v>
      </c>
      <c r="M64" s="225"/>
      <c r="N64" s="549">
        <v>0</v>
      </c>
    </row>
    <row r="65" spans="1:14" ht="13.5" customHeight="1">
      <c r="A65" s="1061"/>
      <c r="B65" s="216"/>
      <c r="C65" s="173">
        <v>0</v>
      </c>
      <c r="D65" s="173">
        <v>0</v>
      </c>
      <c r="E65" s="183">
        <v>0</v>
      </c>
      <c r="F65" s="205">
        <f t="shared" si="8"/>
        <v>0</v>
      </c>
      <c r="G65" s="176">
        <v>0</v>
      </c>
      <c r="H65" s="176">
        <v>0</v>
      </c>
      <c r="I65" s="173">
        <v>0</v>
      </c>
      <c r="J65" s="173">
        <v>0</v>
      </c>
      <c r="K65" s="219">
        <v>0</v>
      </c>
      <c r="L65" s="219">
        <v>0</v>
      </c>
      <c r="M65" s="225"/>
      <c r="N65" s="549">
        <v>0</v>
      </c>
    </row>
    <row r="66" spans="1:14" ht="13.5" customHeight="1">
      <c r="A66" s="1061"/>
      <c r="B66" s="216"/>
      <c r="C66" s="173">
        <v>0</v>
      </c>
      <c r="D66" s="173">
        <v>0</v>
      </c>
      <c r="E66" s="183">
        <v>0</v>
      </c>
      <c r="F66" s="205">
        <f t="shared" si="8"/>
        <v>0</v>
      </c>
      <c r="G66" s="176">
        <v>0</v>
      </c>
      <c r="H66" s="176">
        <v>0</v>
      </c>
      <c r="I66" s="173">
        <v>0</v>
      </c>
      <c r="J66" s="173">
        <v>0</v>
      </c>
      <c r="K66" s="219">
        <v>0</v>
      </c>
      <c r="L66" s="219">
        <v>0</v>
      </c>
      <c r="M66" s="225"/>
      <c r="N66" s="549">
        <v>0</v>
      </c>
    </row>
    <row r="67" spans="1:14" ht="13.5" customHeight="1">
      <c r="A67" s="1061"/>
      <c r="B67" s="1066" t="s">
        <v>126</v>
      </c>
      <c r="C67" s="1067"/>
      <c r="D67" s="48" t="s">
        <v>102</v>
      </c>
      <c r="E67" s="195">
        <v>0</v>
      </c>
      <c r="F67" s="205">
        <f>E67</f>
        <v>0</v>
      </c>
      <c r="G67" s="176">
        <v>0</v>
      </c>
      <c r="H67" s="176">
        <v>0</v>
      </c>
      <c r="I67" s="173">
        <v>0</v>
      </c>
      <c r="J67" s="173">
        <v>0</v>
      </c>
      <c r="K67" s="219">
        <v>0</v>
      </c>
      <c r="L67" s="219">
        <v>0</v>
      </c>
      <c r="M67" s="225"/>
      <c r="N67" s="549">
        <v>0</v>
      </c>
    </row>
    <row r="68" spans="1:14" ht="13.5" customHeight="1">
      <c r="A68" s="1061"/>
      <c r="B68" s="1067" t="s">
        <v>127</v>
      </c>
      <c r="C68" s="1067"/>
      <c r="D68" s="48" t="s">
        <v>102</v>
      </c>
      <c r="E68" s="195">
        <v>0</v>
      </c>
      <c r="F68" s="205">
        <f>E68</f>
        <v>0</v>
      </c>
      <c r="G68" s="176">
        <v>0</v>
      </c>
      <c r="H68" s="176">
        <v>0</v>
      </c>
      <c r="I68" s="173">
        <v>0</v>
      </c>
      <c r="J68" s="173">
        <v>0</v>
      </c>
      <c r="K68" s="219">
        <v>0</v>
      </c>
      <c r="L68" s="219">
        <v>0</v>
      </c>
      <c r="M68" s="225"/>
      <c r="N68" s="549">
        <v>0</v>
      </c>
    </row>
    <row r="69" spans="1:14" ht="13.5" customHeight="1">
      <c r="A69" s="1061"/>
      <c r="B69" s="216"/>
      <c r="C69" s="173">
        <v>0</v>
      </c>
      <c r="D69" s="173">
        <v>0</v>
      </c>
      <c r="E69" s="195">
        <v>0</v>
      </c>
      <c r="F69" s="205">
        <f t="shared" si="8"/>
        <v>0</v>
      </c>
      <c r="G69" s="176">
        <v>0</v>
      </c>
      <c r="H69" s="176">
        <v>0</v>
      </c>
      <c r="I69" s="173">
        <v>0</v>
      </c>
      <c r="J69" s="173">
        <v>0</v>
      </c>
      <c r="K69" s="219">
        <v>0</v>
      </c>
      <c r="L69" s="219">
        <v>0</v>
      </c>
      <c r="M69" s="225"/>
      <c r="N69" s="549">
        <v>0</v>
      </c>
    </row>
    <row r="70" spans="1:14" ht="13.5" customHeight="1">
      <c r="A70" s="1061"/>
      <c r="B70" s="216"/>
      <c r="C70" s="173">
        <v>0</v>
      </c>
      <c r="D70" s="173">
        <v>0</v>
      </c>
      <c r="E70" s="195">
        <v>0</v>
      </c>
      <c r="F70" s="205">
        <f t="shared" si="8"/>
        <v>0</v>
      </c>
      <c r="G70" s="176">
        <v>0</v>
      </c>
      <c r="H70" s="176">
        <v>0</v>
      </c>
      <c r="I70" s="173">
        <v>0</v>
      </c>
      <c r="J70" s="173">
        <v>0</v>
      </c>
      <c r="K70" s="219">
        <v>0</v>
      </c>
      <c r="L70" s="219">
        <v>0</v>
      </c>
      <c r="M70" s="225"/>
      <c r="N70" s="549">
        <v>0</v>
      </c>
    </row>
    <row r="71" spans="1:14" ht="13.5" customHeight="1">
      <c r="A71" s="1061"/>
      <c r="B71" s="216"/>
      <c r="C71" s="173">
        <v>0</v>
      </c>
      <c r="D71" s="173">
        <v>0</v>
      </c>
      <c r="E71" s="195">
        <v>0</v>
      </c>
      <c r="F71" s="205">
        <f t="shared" si="8"/>
        <v>0</v>
      </c>
      <c r="G71" s="176">
        <v>0</v>
      </c>
      <c r="H71" s="176">
        <v>0</v>
      </c>
      <c r="I71" s="173">
        <v>0</v>
      </c>
      <c r="J71" s="173">
        <v>0</v>
      </c>
      <c r="K71" s="219">
        <v>0</v>
      </c>
      <c r="L71" s="219">
        <v>0</v>
      </c>
      <c r="M71" s="225"/>
      <c r="N71" s="549">
        <v>0</v>
      </c>
    </row>
    <row r="72" spans="1:14" ht="13.5" customHeight="1">
      <c r="A72" s="1061"/>
      <c r="B72" s="216"/>
      <c r="C72" s="173">
        <v>0</v>
      </c>
      <c r="D72" s="173">
        <v>0</v>
      </c>
      <c r="E72" s="195">
        <v>0</v>
      </c>
      <c r="F72" s="205">
        <f t="shared" si="8"/>
        <v>0</v>
      </c>
      <c r="G72" s="176">
        <v>0</v>
      </c>
      <c r="H72" s="176">
        <v>0</v>
      </c>
      <c r="I72" s="173">
        <v>0</v>
      </c>
      <c r="J72" s="173">
        <v>0</v>
      </c>
      <c r="K72" s="219">
        <v>0</v>
      </c>
      <c r="L72" s="219">
        <v>0</v>
      </c>
      <c r="M72" s="225"/>
      <c r="N72" s="549">
        <v>0</v>
      </c>
    </row>
    <row r="73" spans="1:14" ht="13.5" customHeight="1">
      <c r="A73" s="1062"/>
      <c r="B73" s="216"/>
      <c r="C73" s="173">
        <v>0</v>
      </c>
      <c r="D73" s="173">
        <v>0</v>
      </c>
      <c r="E73" s="195">
        <v>0</v>
      </c>
      <c r="F73" s="205">
        <f t="shared" si="8"/>
        <v>0</v>
      </c>
      <c r="G73" s="176">
        <v>0</v>
      </c>
      <c r="H73" s="176">
        <v>0</v>
      </c>
      <c r="I73" s="173">
        <v>0</v>
      </c>
      <c r="J73" s="173">
        <v>0</v>
      </c>
      <c r="K73" s="219">
        <v>0</v>
      </c>
      <c r="L73" s="219">
        <v>0</v>
      </c>
      <c r="M73" s="225"/>
      <c r="N73" s="549">
        <v>0</v>
      </c>
    </row>
    <row r="74" spans="1:14" ht="13.5" customHeight="1">
      <c r="A74" s="1041" t="s">
        <v>642</v>
      </c>
      <c r="B74" s="1042"/>
      <c r="C74" s="1042"/>
      <c r="D74" s="1042"/>
      <c r="E74" s="1042"/>
      <c r="F74" s="83">
        <f>SUM(F61:F73)</f>
        <v>0</v>
      </c>
      <c r="G74" s="206">
        <f>SUM(G61:G73)</f>
        <v>0</v>
      </c>
      <c r="H74" s="206">
        <f>SUM(H61:H73)</f>
        <v>0</v>
      </c>
      <c r="I74" s="206">
        <f t="shared" ref="I74:J74" si="9">SUM(I61:I73)</f>
        <v>0</v>
      </c>
      <c r="J74" s="206">
        <f t="shared" si="9"/>
        <v>0</v>
      </c>
      <c r="K74" s="206">
        <f>SUM(K61:K73)</f>
        <v>0</v>
      </c>
      <c r="L74" s="206">
        <f>SUM(L61:L73)</f>
        <v>0</v>
      </c>
      <c r="M74" s="225"/>
      <c r="N74" s="552">
        <f>SUM(N61:N73)</f>
        <v>0</v>
      </c>
    </row>
    <row r="75" spans="1:14" ht="23.1" customHeight="1">
      <c r="A75" s="1043" t="s">
        <v>641</v>
      </c>
      <c r="B75" s="1044"/>
      <c r="C75" s="1044"/>
      <c r="D75" s="1044"/>
      <c r="E75" s="1045"/>
      <c r="F75" s="666">
        <f>(F35+F58+F74)</f>
        <v>0</v>
      </c>
      <c r="G75" s="1051"/>
      <c r="H75" s="1052"/>
      <c r="I75" s="1052"/>
      <c r="J75" s="1053"/>
      <c r="K75" s="667">
        <f>(K35+K58+K74)</f>
        <v>0</v>
      </c>
      <c r="L75" s="667">
        <f>(L35+L58+L74)</f>
        <v>0</v>
      </c>
      <c r="M75" s="669"/>
      <c r="N75" s="668">
        <f t="shared" ref="N75" si="10">(N35+N58+N74)</f>
        <v>0</v>
      </c>
    </row>
    <row r="76" spans="1:14" ht="13.5" customHeight="1">
      <c r="A76" s="158"/>
      <c r="B76" s="158"/>
      <c r="C76" s="158"/>
      <c r="D76" s="158"/>
      <c r="E76" s="158"/>
      <c r="F76" s="158"/>
      <c r="G76" s="158"/>
      <c r="H76" s="158"/>
      <c r="I76" s="158"/>
      <c r="J76" s="158"/>
      <c r="K76" s="158"/>
      <c r="L76" s="158"/>
      <c r="M76" s="207"/>
      <c r="N76" s="158"/>
    </row>
    <row r="77" spans="1:14" ht="13.5" customHeight="1">
      <c r="A77" s="158"/>
      <c r="B77" s="158"/>
      <c r="C77" s="158"/>
      <c r="D77" s="158"/>
      <c r="E77" s="158"/>
      <c r="F77" s="158"/>
      <c r="G77" s="158"/>
      <c r="H77" s="158"/>
      <c r="I77" s="158"/>
      <c r="J77" s="158"/>
      <c r="K77" s="158"/>
      <c r="L77" s="158"/>
      <c r="M77" s="207"/>
      <c r="N77" s="158"/>
    </row>
    <row r="78" spans="1:14" ht="13.5" customHeight="1">
      <c r="A78" s="158"/>
      <c r="B78" s="158"/>
      <c r="C78" s="158"/>
      <c r="D78" s="158"/>
      <c r="E78" s="158"/>
      <c r="F78" s="158"/>
      <c r="G78" s="158"/>
      <c r="H78" s="158"/>
      <c r="I78" s="158"/>
      <c r="J78" s="158"/>
      <c r="K78" s="158"/>
      <c r="L78" s="158"/>
      <c r="M78" s="207"/>
      <c r="N78" s="158"/>
    </row>
    <row r="79" spans="1:14" ht="13.5" customHeight="1">
      <c r="A79" s="158"/>
      <c r="B79" s="158"/>
      <c r="C79" s="158"/>
      <c r="D79" s="158"/>
      <c r="E79" s="158"/>
      <c r="F79" s="158"/>
      <c r="G79" s="158"/>
      <c r="H79" s="158"/>
      <c r="I79" s="158"/>
      <c r="J79" s="158"/>
      <c r="K79" s="158"/>
      <c r="L79" s="158"/>
      <c r="M79" s="207"/>
      <c r="N79" s="158"/>
    </row>
    <row r="80" spans="1:14" ht="13.5" customHeight="1">
      <c r="A80" s="158"/>
      <c r="B80" s="158"/>
      <c r="C80" s="158"/>
      <c r="D80" s="158"/>
      <c r="E80" s="158"/>
      <c r="F80" s="158"/>
      <c r="G80" s="158"/>
      <c r="H80" s="158"/>
      <c r="I80" s="158"/>
      <c r="J80" s="158"/>
      <c r="K80" s="158"/>
      <c r="L80" s="158"/>
      <c r="M80" s="207"/>
      <c r="N80" s="158"/>
    </row>
    <row r="81" spans="1:14" ht="13.5" customHeight="1">
      <c r="A81" s="158"/>
      <c r="B81" s="158"/>
      <c r="C81" s="158"/>
      <c r="D81" s="158"/>
      <c r="E81" s="158"/>
      <c r="F81" s="158"/>
      <c r="G81" s="158"/>
      <c r="H81" s="158"/>
      <c r="I81" s="158"/>
      <c r="J81" s="158"/>
      <c r="K81" s="158"/>
      <c r="L81" s="158"/>
      <c r="M81" s="207"/>
      <c r="N81" s="158" t="s">
        <v>128</v>
      </c>
    </row>
    <row r="82" spans="1:14" ht="13.5" customHeight="1">
      <c r="A82" s="208"/>
      <c r="B82" s="208"/>
      <c r="C82" s="208"/>
      <c r="D82" s="208"/>
      <c r="E82" s="208"/>
      <c r="F82" s="208"/>
      <c r="G82" s="208"/>
      <c r="H82" s="208"/>
      <c r="I82" s="208"/>
      <c r="J82" s="208"/>
      <c r="K82" s="158"/>
      <c r="L82" s="158"/>
      <c r="M82" s="207"/>
      <c r="N82" s="158"/>
    </row>
    <row r="83" spans="1:14" ht="13.5" customHeight="1">
      <c r="A83" s="208"/>
      <c r="B83" s="208"/>
      <c r="C83" s="208"/>
      <c r="D83" s="208"/>
      <c r="E83" s="208"/>
      <c r="F83" s="208"/>
      <c r="G83" s="208"/>
      <c r="H83" s="208"/>
      <c r="I83" s="208"/>
      <c r="J83" s="208"/>
      <c r="K83" s="158"/>
      <c r="L83" s="158"/>
      <c r="M83" s="207"/>
      <c r="N83" s="158"/>
    </row>
    <row r="84" spans="1:14" ht="13.5" customHeight="1">
      <c r="A84" s="208"/>
      <c r="B84" s="208"/>
      <c r="C84" s="208"/>
      <c r="D84" s="208"/>
      <c r="E84" s="208"/>
      <c r="F84" s="208"/>
      <c r="G84" s="208"/>
      <c r="H84" s="208"/>
      <c r="I84" s="208"/>
      <c r="J84" s="208"/>
      <c r="K84" s="158"/>
      <c r="L84" s="158"/>
      <c r="M84" s="207"/>
      <c r="N84" s="158"/>
    </row>
    <row r="85" spans="1:14" ht="13.5" customHeight="1">
      <c r="A85" s="208"/>
      <c r="B85" s="208"/>
      <c r="C85" s="208"/>
      <c r="D85" s="208"/>
      <c r="E85" s="208"/>
      <c r="F85" s="208"/>
      <c r="G85" s="208"/>
      <c r="H85" s="208"/>
      <c r="I85" s="208"/>
      <c r="J85" s="208"/>
      <c r="K85" s="158"/>
      <c r="L85" s="158"/>
      <c r="M85" s="207"/>
      <c r="N85" s="158"/>
    </row>
    <row r="86" spans="1:14" ht="13.5" customHeight="1">
      <c r="A86" s="208"/>
      <c r="B86" s="208"/>
      <c r="C86" s="208"/>
      <c r="D86" s="208"/>
      <c r="E86" s="208"/>
      <c r="F86" s="208"/>
      <c r="G86" s="208"/>
      <c r="H86" s="208"/>
      <c r="I86" s="208"/>
      <c r="J86" s="208"/>
      <c r="K86" s="158"/>
      <c r="L86" s="158"/>
      <c r="M86" s="207"/>
      <c r="N86" s="158"/>
    </row>
    <row r="87" spans="1:14" ht="13.5" customHeight="1">
      <c r="A87" s="208"/>
      <c r="B87" s="208"/>
      <c r="C87" s="208"/>
      <c r="D87" s="208"/>
      <c r="E87" s="208"/>
      <c r="F87" s="208"/>
      <c r="G87" s="208"/>
      <c r="H87" s="208"/>
      <c r="I87" s="208"/>
      <c r="J87" s="208"/>
      <c r="K87" s="158"/>
      <c r="L87" s="158"/>
      <c r="M87" s="207"/>
      <c r="N87" s="158"/>
    </row>
    <row r="88" spans="1:14" ht="13.5" customHeight="1">
      <c r="A88" s="208"/>
      <c r="B88" s="208"/>
      <c r="C88" s="208"/>
      <c r="D88" s="208"/>
      <c r="E88" s="208"/>
      <c r="F88" s="208"/>
      <c r="G88" s="208"/>
      <c r="H88" s="208"/>
      <c r="I88" s="208"/>
      <c r="J88" s="208"/>
      <c r="K88" s="158"/>
      <c r="L88" s="158"/>
      <c r="M88" s="207"/>
      <c r="N88" s="158"/>
    </row>
    <row r="89" spans="1:14" ht="13.5" customHeight="1">
      <c r="A89" s="208"/>
      <c r="B89" s="208"/>
      <c r="C89" s="208"/>
      <c r="D89" s="208"/>
      <c r="E89" s="208"/>
      <c r="F89" s="208"/>
      <c r="G89" s="208"/>
      <c r="H89" s="208"/>
      <c r="I89" s="208"/>
      <c r="J89" s="208"/>
      <c r="K89" s="158"/>
      <c r="L89" s="158"/>
      <c r="M89" s="207"/>
      <c r="N89" s="158"/>
    </row>
    <row r="90" spans="1:14" ht="13.5" customHeight="1">
      <c r="A90" s="208"/>
      <c r="B90" s="208"/>
      <c r="C90" s="208"/>
      <c r="D90" s="208"/>
      <c r="E90" s="208"/>
      <c r="F90" s="208"/>
      <c r="G90" s="208"/>
      <c r="H90" s="208"/>
      <c r="I90" s="208"/>
      <c r="J90" s="208"/>
      <c r="K90" s="158"/>
      <c r="L90" s="158"/>
      <c r="M90" s="207"/>
      <c r="N90" s="158"/>
    </row>
    <row r="91" spans="1:14" ht="13.5" customHeight="1">
      <c r="A91" s="208"/>
      <c r="B91" s="208"/>
      <c r="C91" s="208"/>
      <c r="D91" s="208"/>
      <c r="E91" s="208"/>
      <c r="F91" s="208"/>
      <c r="G91" s="208"/>
      <c r="H91" s="208"/>
      <c r="I91" s="208"/>
      <c r="J91" s="208"/>
      <c r="K91" s="158"/>
      <c r="L91" s="158"/>
      <c r="M91" s="207"/>
      <c r="N91" s="158"/>
    </row>
    <row r="92" spans="1:14" ht="13.5" customHeight="1">
      <c r="A92" s="208"/>
      <c r="B92" s="208"/>
      <c r="C92" s="208"/>
      <c r="D92" s="208"/>
      <c r="E92" s="208"/>
      <c r="F92" s="208"/>
      <c r="G92" s="208"/>
      <c r="H92" s="208"/>
      <c r="I92" s="208"/>
      <c r="J92" s="208"/>
      <c r="K92" s="158"/>
      <c r="L92" s="158"/>
      <c r="M92" s="207"/>
      <c r="N92" s="158"/>
    </row>
    <row r="93" spans="1:14" ht="13.5" customHeight="1">
      <c r="A93" s="208"/>
      <c r="B93" s="208"/>
      <c r="C93" s="208"/>
      <c r="D93" s="208"/>
      <c r="E93" s="208"/>
      <c r="F93" s="208"/>
      <c r="G93" s="208"/>
      <c r="H93" s="208"/>
      <c r="I93" s="208"/>
      <c r="J93" s="208"/>
      <c r="K93" s="158"/>
      <c r="L93" s="158"/>
      <c r="M93" s="207"/>
      <c r="N93" s="158"/>
    </row>
    <row r="94" spans="1:14" ht="13.5" customHeight="1">
      <c r="A94" s="208"/>
      <c r="B94" s="208"/>
      <c r="C94" s="208"/>
      <c r="D94" s="208"/>
      <c r="E94" s="208"/>
      <c r="F94" s="208"/>
      <c r="G94" s="208"/>
      <c r="H94" s="208"/>
      <c r="I94" s="208"/>
      <c r="J94" s="208"/>
      <c r="K94" s="158"/>
      <c r="L94" s="158"/>
      <c r="M94" s="207"/>
      <c r="N94" s="158"/>
    </row>
    <row r="95" spans="1:14" ht="13.5" customHeight="1">
      <c r="A95" s="208"/>
      <c r="B95" s="208"/>
      <c r="C95" s="208"/>
      <c r="D95" s="208"/>
      <c r="E95" s="208"/>
      <c r="F95" s="208"/>
      <c r="G95" s="208"/>
      <c r="H95" s="208"/>
      <c r="I95" s="208"/>
      <c r="J95" s="208"/>
      <c r="K95" s="158"/>
      <c r="L95" s="158"/>
      <c r="M95" s="207"/>
      <c r="N95" s="158"/>
    </row>
    <row r="96" spans="1:14" ht="13.5" customHeight="1">
      <c r="A96" s="208"/>
      <c r="B96" s="208"/>
      <c r="C96" s="208"/>
      <c r="D96" s="208"/>
      <c r="E96" s="208"/>
      <c r="F96" s="208"/>
      <c r="G96" s="208"/>
      <c r="H96" s="208"/>
      <c r="I96" s="208"/>
      <c r="J96" s="208"/>
      <c r="K96" s="158"/>
      <c r="L96" s="158"/>
      <c r="M96" s="207"/>
      <c r="N96" s="158"/>
    </row>
    <row r="97" spans="1:14" ht="13.5" customHeight="1">
      <c r="A97" s="208"/>
      <c r="B97" s="208"/>
      <c r="C97" s="208"/>
      <c r="D97" s="208"/>
      <c r="E97" s="208"/>
      <c r="F97" s="208"/>
      <c r="G97" s="208"/>
      <c r="H97" s="208"/>
      <c r="I97" s="208"/>
      <c r="J97" s="208"/>
      <c r="K97" s="158"/>
      <c r="L97" s="158"/>
      <c r="M97" s="207"/>
      <c r="N97" s="158"/>
    </row>
    <row r="98" spans="1:14" ht="13.5" customHeight="1">
      <c r="A98" s="208"/>
      <c r="B98" s="208"/>
      <c r="C98" s="208"/>
      <c r="D98" s="208"/>
      <c r="E98" s="208"/>
      <c r="F98" s="208"/>
      <c r="G98" s="208"/>
      <c r="H98" s="208"/>
      <c r="I98" s="208"/>
      <c r="J98" s="208"/>
      <c r="K98" s="158"/>
      <c r="L98" s="158"/>
      <c r="M98" s="207"/>
      <c r="N98" s="158"/>
    </row>
    <row r="99" spans="1:14" ht="13.5" customHeight="1">
      <c r="A99" s="208"/>
      <c r="B99" s="208"/>
      <c r="C99" s="208"/>
      <c r="D99" s="208"/>
      <c r="E99" s="208"/>
      <c r="F99" s="208"/>
      <c r="G99" s="208"/>
      <c r="H99" s="208"/>
      <c r="I99" s="208"/>
      <c r="J99" s="208"/>
      <c r="K99" s="158"/>
      <c r="L99" s="158"/>
      <c r="M99" s="207"/>
      <c r="N99" s="158"/>
    </row>
    <row r="100" spans="1:14" ht="13.5" customHeight="1">
      <c r="A100" s="208"/>
      <c r="B100" s="208"/>
      <c r="C100" s="208"/>
      <c r="D100" s="208"/>
      <c r="E100" s="208"/>
      <c r="F100" s="208"/>
      <c r="G100" s="208"/>
      <c r="H100" s="208"/>
      <c r="I100" s="208"/>
      <c r="J100" s="208"/>
      <c r="K100" s="158"/>
      <c r="L100" s="158"/>
      <c r="M100" s="207"/>
      <c r="N100" s="158"/>
    </row>
    <row r="101" spans="1:14" ht="13.5" customHeight="1">
      <c r="A101" s="208"/>
      <c r="B101" s="208"/>
      <c r="C101" s="208"/>
      <c r="D101" s="208"/>
      <c r="E101" s="208"/>
      <c r="F101" s="208"/>
      <c r="G101" s="208"/>
      <c r="H101" s="208"/>
      <c r="I101" s="208"/>
      <c r="J101" s="208"/>
      <c r="K101" s="158"/>
      <c r="L101" s="158"/>
      <c r="M101" s="207"/>
      <c r="N101" s="158"/>
    </row>
    <row r="102" spans="1:14" ht="13.5" customHeight="1">
      <c r="A102" s="208"/>
      <c r="B102" s="208"/>
      <c r="C102" s="208"/>
      <c r="D102" s="208"/>
      <c r="E102" s="208"/>
      <c r="F102" s="208"/>
      <c r="G102" s="208"/>
      <c r="H102" s="208"/>
      <c r="I102" s="208"/>
      <c r="J102" s="208"/>
      <c r="K102" s="158"/>
      <c r="L102" s="158"/>
      <c r="M102" s="207"/>
      <c r="N102" s="158"/>
    </row>
    <row r="103" spans="1:14" ht="13.5" customHeight="1">
      <c r="A103" s="208"/>
      <c r="B103" s="208"/>
      <c r="C103" s="208"/>
      <c r="D103" s="208"/>
      <c r="E103" s="208"/>
      <c r="F103" s="208"/>
      <c r="G103" s="208"/>
      <c r="H103" s="208"/>
      <c r="I103" s="208"/>
      <c r="J103" s="208"/>
      <c r="K103" s="158"/>
      <c r="L103" s="158"/>
      <c r="M103" s="207"/>
      <c r="N103" s="158"/>
    </row>
    <row r="104" spans="1:14" ht="13.5" customHeight="1">
      <c r="A104" s="208"/>
      <c r="B104" s="208"/>
      <c r="C104" s="208"/>
      <c r="D104" s="208"/>
      <c r="E104" s="208"/>
      <c r="F104" s="208"/>
      <c r="G104" s="208"/>
      <c r="H104" s="208"/>
      <c r="I104" s="208"/>
      <c r="J104" s="208"/>
      <c r="K104" s="158"/>
      <c r="L104" s="158"/>
      <c r="M104" s="207"/>
      <c r="N104" s="158"/>
    </row>
    <row r="105" spans="1:14" ht="13.5" customHeight="1">
      <c r="A105" s="208"/>
      <c r="B105" s="208"/>
      <c r="C105" s="208"/>
      <c r="D105" s="208"/>
      <c r="E105" s="208"/>
      <c r="F105" s="208"/>
      <c r="G105" s="208"/>
      <c r="H105" s="208"/>
      <c r="I105" s="208"/>
      <c r="J105" s="208"/>
      <c r="K105" s="158"/>
      <c r="L105" s="158"/>
      <c r="M105" s="207"/>
      <c r="N105" s="158"/>
    </row>
    <row r="106" spans="1:14" ht="13.5" customHeight="1">
      <c r="A106" s="208"/>
      <c r="B106" s="208"/>
      <c r="C106" s="208"/>
      <c r="D106" s="208"/>
      <c r="E106" s="208"/>
      <c r="F106" s="208"/>
      <c r="G106" s="208"/>
      <c r="H106" s="208"/>
      <c r="I106" s="208"/>
      <c r="J106" s="208"/>
      <c r="K106" s="158"/>
      <c r="L106" s="158"/>
      <c r="M106" s="207"/>
      <c r="N106" s="158"/>
    </row>
    <row r="107" spans="1:14" ht="13.5" customHeight="1">
      <c r="A107" s="208"/>
      <c r="B107" s="208"/>
      <c r="C107" s="208"/>
      <c r="D107" s="208"/>
      <c r="E107" s="208"/>
      <c r="F107" s="208"/>
      <c r="G107" s="208"/>
      <c r="H107" s="208"/>
      <c r="I107" s="208"/>
      <c r="J107" s="208"/>
      <c r="K107" s="158"/>
      <c r="L107" s="158"/>
      <c r="M107" s="207"/>
      <c r="N107" s="158"/>
    </row>
    <row r="108" spans="1:14" ht="13.5" customHeight="1">
      <c r="A108" s="208"/>
      <c r="B108" s="208"/>
      <c r="C108" s="208"/>
      <c r="D108" s="208"/>
      <c r="E108" s="208"/>
      <c r="F108" s="208"/>
      <c r="G108" s="208"/>
      <c r="H108" s="208"/>
      <c r="I108" s="208"/>
      <c r="J108" s="208"/>
      <c r="K108" s="158"/>
      <c r="L108" s="158"/>
      <c r="M108" s="207"/>
      <c r="N108" s="158"/>
    </row>
    <row r="109" spans="1:14" ht="13.5" customHeight="1">
      <c r="A109" s="208"/>
      <c r="B109" s="208"/>
      <c r="C109" s="208"/>
      <c r="D109" s="208"/>
      <c r="E109" s="208"/>
      <c r="F109" s="208"/>
      <c r="G109" s="208"/>
      <c r="H109" s="208"/>
      <c r="I109" s="208"/>
      <c r="J109" s="208"/>
      <c r="K109" s="158"/>
      <c r="L109" s="158"/>
      <c r="M109" s="207"/>
      <c r="N109" s="158"/>
    </row>
    <row r="110" spans="1:14" ht="13.5" customHeight="1">
      <c r="A110" s="208"/>
      <c r="B110" s="208"/>
      <c r="C110" s="208"/>
      <c r="D110" s="208"/>
      <c r="E110" s="208"/>
      <c r="F110" s="208"/>
      <c r="G110" s="208"/>
      <c r="H110" s="208"/>
      <c r="I110" s="208"/>
      <c r="J110" s="208"/>
      <c r="K110" s="158"/>
      <c r="L110" s="158"/>
      <c r="M110" s="207"/>
      <c r="N110" s="158"/>
    </row>
    <row r="111" spans="1:14" ht="13.5" customHeight="1">
      <c r="A111" s="208"/>
      <c r="B111" s="208"/>
      <c r="C111" s="208"/>
      <c r="D111" s="208"/>
      <c r="E111" s="208"/>
      <c r="F111" s="208"/>
      <c r="G111" s="208"/>
      <c r="H111" s="208"/>
      <c r="I111" s="208"/>
      <c r="J111" s="208"/>
      <c r="K111" s="158"/>
      <c r="L111" s="158"/>
      <c r="M111" s="207"/>
      <c r="N111" s="158"/>
    </row>
    <row r="112" spans="1:14" ht="13.5" customHeight="1">
      <c r="A112" s="208"/>
      <c r="B112" s="208"/>
      <c r="C112" s="208"/>
      <c r="D112" s="208"/>
      <c r="E112" s="208"/>
      <c r="F112" s="208"/>
      <c r="G112" s="208"/>
      <c r="H112" s="208"/>
      <c r="I112" s="208"/>
      <c r="J112" s="208"/>
      <c r="K112" s="158"/>
      <c r="L112" s="158"/>
      <c r="M112" s="207"/>
      <c r="N112" s="158"/>
    </row>
    <row r="113" spans="1:14" ht="13.5" customHeight="1">
      <c r="A113" s="208"/>
      <c r="B113" s="208"/>
      <c r="C113" s="208"/>
      <c r="D113" s="208"/>
      <c r="E113" s="208"/>
      <c r="F113" s="208"/>
      <c r="G113" s="208"/>
      <c r="H113" s="208"/>
      <c r="I113" s="208"/>
      <c r="J113" s="208"/>
      <c r="K113" s="158"/>
      <c r="L113" s="158"/>
      <c r="M113" s="207"/>
      <c r="N113" s="158"/>
    </row>
    <row r="114" spans="1:14" ht="13.5" customHeight="1">
      <c r="A114" s="208"/>
      <c r="B114" s="208"/>
      <c r="C114" s="208"/>
      <c r="D114" s="208"/>
      <c r="E114" s="208"/>
      <c r="F114" s="208"/>
      <c r="G114" s="208"/>
      <c r="H114" s="208"/>
      <c r="I114" s="208"/>
      <c r="J114" s="208"/>
      <c r="K114" s="158"/>
      <c r="L114" s="158"/>
      <c r="M114" s="207"/>
      <c r="N114" s="158"/>
    </row>
    <row r="115" spans="1:14" ht="13.5" customHeight="1">
      <c r="A115" s="208"/>
      <c r="B115" s="208"/>
      <c r="C115" s="208"/>
      <c r="D115" s="208"/>
      <c r="E115" s="208"/>
      <c r="F115" s="208"/>
      <c r="G115" s="208"/>
      <c r="H115" s="208"/>
      <c r="I115" s="208"/>
      <c r="J115" s="208"/>
      <c r="K115" s="158"/>
      <c r="L115" s="158"/>
      <c r="M115" s="207"/>
      <c r="N115" s="158"/>
    </row>
    <row r="116" spans="1:14" ht="13.5" customHeight="1">
      <c r="A116" s="208"/>
      <c r="B116" s="208"/>
      <c r="C116" s="208"/>
      <c r="D116" s="208"/>
      <c r="E116" s="208"/>
      <c r="F116" s="208"/>
      <c r="G116" s="208"/>
      <c r="H116" s="208"/>
      <c r="I116" s="208"/>
      <c r="J116" s="208"/>
      <c r="K116" s="158"/>
      <c r="L116" s="158"/>
      <c r="M116" s="207"/>
      <c r="N116" s="158"/>
    </row>
    <row r="117" spans="1:14" ht="13.5" customHeight="1">
      <c r="A117" s="208"/>
      <c r="B117" s="208"/>
      <c r="C117" s="208"/>
      <c r="D117" s="208"/>
      <c r="E117" s="208"/>
      <c r="F117" s="208"/>
      <c r="G117" s="208"/>
      <c r="H117" s="208"/>
      <c r="I117" s="208"/>
      <c r="J117" s="208"/>
      <c r="K117" s="158"/>
      <c r="L117" s="158"/>
      <c r="M117" s="207"/>
      <c r="N117" s="158"/>
    </row>
    <row r="118" spans="1:14" ht="13.5" customHeight="1">
      <c r="A118" s="208"/>
      <c r="B118" s="208"/>
      <c r="C118" s="208"/>
      <c r="D118" s="208"/>
      <c r="E118" s="208"/>
      <c r="F118" s="208"/>
      <c r="G118" s="208"/>
      <c r="H118" s="208"/>
      <c r="I118" s="208"/>
      <c r="J118" s="208"/>
      <c r="K118" s="158"/>
      <c r="L118" s="158"/>
      <c r="M118" s="207"/>
      <c r="N118" s="158"/>
    </row>
    <row r="119" spans="1:14" ht="13.5" customHeight="1">
      <c r="A119" s="208"/>
      <c r="B119" s="208"/>
      <c r="C119" s="208"/>
      <c r="D119" s="208"/>
      <c r="E119" s="208"/>
      <c r="F119" s="208"/>
      <c r="G119" s="208"/>
      <c r="H119" s="208"/>
      <c r="I119" s="208"/>
      <c r="J119" s="208"/>
      <c r="K119" s="158"/>
      <c r="L119" s="158"/>
      <c r="M119" s="207"/>
      <c r="N119" s="158"/>
    </row>
    <row r="120" spans="1:14" ht="13.5" customHeight="1">
      <c r="A120" s="208"/>
      <c r="B120" s="208"/>
      <c r="C120" s="208"/>
      <c r="D120" s="208"/>
      <c r="E120" s="208"/>
      <c r="F120" s="208"/>
      <c r="G120" s="208"/>
      <c r="H120" s="208"/>
      <c r="I120" s="208"/>
      <c r="J120" s="208"/>
      <c r="K120" s="158"/>
      <c r="L120" s="158"/>
      <c r="M120" s="207"/>
      <c r="N120" s="158"/>
    </row>
    <row r="121" spans="1:14" ht="13.5" customHeight="1">
      <c r="A121" s="208"/>
      <c r="B121" s="208"/>
      <c r="C121" s="208"/>
      <c r="D121" s="208"/>
      <c r="E121" s="208"/>
      <c r="F121" s="208"/>
      <c r="G121" s="208"/>
      <c r="H121" s="208"/>
      <c r="I121" s="208"/>
      <c r="J121" s="208"/>
      <c r="K121" s="158"/>
      <c r="L121" s="158"/>
      <c r="M121" s="207"/>
      <c r="N121" s="158"/>
    </row>
    <row r="122" spans="1:14" ht="13.5" customHeight="1">
      <c r="A122" s="208"/>
      <c r="B122" s="208"/>
      <c r="C122" s="208"/>
      <c r="D122" s="208"/>
      <c r="E122" s="208"/>
      <c r="F122" s="208"/>
      <c r="G122" s="208"/>
      <c r="H122" s="208"/>
      <c r="I122" s="208"/>
      <c r="J122" s="208"/>
      <c r="K122" s="158"/>
      <c r="L122" s="158"/>
      <c r="M122" s="207"/>
      <c r="N122" s="158"/>
    </row>
    <row r="123" spans="1:14" ht="13.5" customHeight="1">
      <c r="A123" s="208"/>
      <c r="B123" s="208"/>
      <c r="C123" s="208"/>
      <c r="D123" s="208"/>
      <c r="E123" s="208"/>
      <c r="F123" s="208"/>
      <c r="G123" s="208"/>
      <c r="H123" s="208"/>
      <c r="I123" s="208"/>
      <c r="J123" s="208"/>
      <c r="K123" s="158"/>
      <c r="L123" s="158"/>
      <c r="M123" s="207"/>
      <c r="N123" s="158"/>
    </row>
    <row r="124" spans="1:14" ht="13.5" customHeight="1">
      <c r="A124" s="208"/>
      <c r="B124" s="208"/>
      <c r="C124" s="208"/>
      <c r="D124" s="208"/>
      <c r="E124" s="208"/>
      <c r="F124" s="208"/>
      <c r="G124" s="208"/>
      <c r="H124" s="208"/>
      <c r="I124" s="208"/>
      <c r="J124" s="208"/>
      <c r="K124" s="158"/>
      <c r="L124" s="158"/>
      <c r="M124" s="207"/>
      <c r="N124" s="158"/>
    </row>
    <row r="125" spans="1:14" ht="13.5" customHeight="1">
      <c r="A125" s="208"/>
      <c r="B125" s="208"/>
      <c r="C125" s="208"/>
      <c r="D125" s="208"/>
      <c r="E125" s="208"/>
      <c r="F125" s="208"/>
      <c r="G125" s="208"/>
      <c r="H125" s="208"/>
      <c r="I125" s="208"/>
      <c r="J125" s="208"/>
      <c r="K125" s="158"/>
      <c r="L125" s="158"/>
      <c r="M125" s="207"/>
      <c r="N125" s="158"/>
    </row>
    <row r="126" spans="1:14" ht="13.5" customHeight="1">
      <c r="A126" s="208"/>
      <c r="B126" s="208"/>
      <c r="C126" s="208"/>
      <c r="D126" s="208"/>
      <c r="E126" s="208"/>
      <c r="F126" s="208"/>
      <c r="G126" s="208"/>
      <c r="H126" s="208"/>
      <c r="I126" s="208"/>
      <c r="J126" s="208"/>
      <c r="K126" s="158"/>
      <c r="L126" s="158"/>
      <c r="M126" s="207"/>
      <c r="N126" s="158"/>
    </row>
    <row r="127" spans="1:14" ht="13.5" customHeight="1">
      <c r="A127" s="208"/>
      <c r="B127" s="208"/>
      <c r="C127" s="208"/>
      <c r="D127" s="208"/>
      <c r="E127" s="208"/>
      <c r="F127" s="208"/>
      <c r="G127" s="208"/>
      <c r="H127" s="208"/>
      <c r="I127" s="208"/>
      <c r="J127" s="208"/>
      <c r="K127" s="158"/>
      <c r="L127" s="158"/>
      <c r="M127" s="207"/>
      <c r="N127" s="158"/>
    </row>
    <row r="128" spans="1:14" ht="13.5" customHeight="1">
      <c r="A128" s="208"/>
      <c r="B128" s="208"/>
      <c r="C128" s="208"/>
      <c r="D128" s="208"/>
      <c r="E128" s="208"/>
      <c r="F128" s="208"/>
      <c r="G128" s="208"/>
      <c r="H128" s="208"/>
      <c r="I128" s="208"/>
      <c r="J128" s="208"/>
      <c r="K128" s="158"/>
      <c r="L128" s="158"/>
      <c r="M128" s="207"/>
      <c r="N128" s="158"/>
    </row>
    <row r="129" spans="1:14" ht="13.5" customHeight="1">
      <c r="A129" s="208"/>
      <c r="B129" s="208"/>
      <c r="C129" s="208"/>
      <c r="D129" s="208"/>
      <c r="E129" s="208"/>
      <c r="F129" s="208"/>
      <c r="G129" s="208"/>
      <c r="H129" s="208"/>
      <c r="I129" s="208"/>
      <c r="J129" s="208"/>
      <c r="K129" s="158"/>
      <c r="L129" s="158"/>
      <c r="M129" s="207"/>
      <c r="N129" s="158"/>
    </row>
    <row r="130" spans="1:14" ht="13.5" customHeight="1">
      <c r="A130" s="208"/>
      <c r="B130" s="208"/>
      <c r="C130" s="208"/>
      <c r="D130" s="208"/>
      <c r="E130" s="208"/>
      <c r="F130" s="208"/>
      <c r="G130" s="208"/>
      <c r="H130" s="208"/>
      <c r="I130" s="208"/>
      <c r="J130" s="208"/>
      <c r="K130" s="158"/>
      <c r="L130" s="158"/>
      <c r="M130" s="207"/>
      <c r="N130" s="158"/>
    </row>
    <row r="131" spans="1:14" ht="13.5" customHeight="1">
      <c r="A131" s="208"/>
      <c r="B131" s="208"/>
      <c r="C131" s="208"/>
      <c r="D131" s="208"/>
      <c r="E131" s="208"/>
      <c r="F131" s="208"/>
      <c r="G131" s="208"/>
      <c r="H131" s="208"/>
      <c r="I131" s="208"/>
      <c r="J131" s="208"/>
      <c r="K131" s="158"/>
      <c r="L131" s="158"/>
      <c r="M131" s="207"/>
      <c r="N131" s="158"/>
    </row>
    <row r="132" spans="1:14" ht="13.5" customHeight="1">
      <c r="A132" s="208"/>
      <c r="B132" s="208"/>
      <c r="C132" s="208"/>
      <c r="D132" s="208"/>
      <c r="E132" s="208"/>
      <c r="F132" s="208"/>
      <c r="G132" s="208"/>
      <c r="H132" s="208"/>
      <c r="I132" s="208"/>
      <c r="J132" s="208"/>
      <c r="K132" s="158"/>
      <c r="L132" s="158"/>
      <c r="M132" s="207"/>
      <c r="N132" s="158"/>
    </row>
    <row r="133" spans="1:14" ht="13.5" customHeight="1">
      <c r="A133" s="208"/>
      <c r="B133" s="208"/>
      <c r="C133" s="208"/>
      <c r="D133" s="208"/>
      <c r="E133" s="208"/>
      <c r="F133" s="208"/>
      <c r="G133" s="208"/>
      <c r="H133" s="208"/>
      <c r="I133" s="208"/>
      <c r="J133" s="208"/>
      <c r="K133" s="158"/>
      <c r="L133" s="158"/>
      <c r="M133" s="207"/>
      <c r="N133" s="158"/>
    </row>
    <row r="134" spans="1:14" ht="13.5" customHeight="1">
      <c r="A134" s="208"/>
      <c r="B134" s="208"/>
      <c r="C134" s="208"/>
      <c r="D134" s="208"/>
      <c r="E134" s="208"/>
      <c r="F134" s="208"/>
      <c r="G134" s="208"/>
      <c r="H134" s="208"/>
      <c r="I134" s="208"/>
      <c r="J134" s="208"/>
      <c r="K134" s="158"/>
      <c r="L134" s="158"/>
      <c r="M134" s="207"/>
      <c r="N134" s="158"/>
    </row>
    <row r="135" spans="1:14" ht="13.5" customHeight="1">
      <c r="A135" s="208"/>
      <c r="B135" s="208"/>
      <c r="C135" s="208"/>
      <c r="D135" s="208"/>
      <c r="E135" s="208"/>
      <c r="F135" s="208"/>
      <c r="G135" s="208"/>
      <c r="H135" s="208"/>
      <c r="I135" s="208"/>
      <c r="J135" s="208"/>
      <c r="K135" s="158"/>
      <c r="L135" s="158"/>
      <c r="M135" s="207"/>
      <c r="N135" s="158"/>
    </row>
    <row r="136" spans="1:14" ht="13.5" customHeight="1">
      <c r="A136" s="208"/>
      <c r="B136" s="208"/>
      <c r="C136" s="208"/>
      <c r="D136" s="208"/>
      <c r="E136" s="208"/>
      <c r="F136" s="208"/>
      <c r="G136" s="208"/>
      <c r="H136" s="208"/>
      <c r="I136" s="208"/>
      <c r="J136" s="208"/>
      <c r="K136" s="158"/>
      <c r="L136" s="158"/>
      <c r="M136" s="207"/>
      <c r="N136" s="158"/>
    </row>
    <row r="137" spans="1:14" ht="13.5" customHeight="1">
      <c r="A137" s="208"/>
      <c r="B137" s="208"/>
      <c r="C137" s="208"/>
      <c r="D137" s="208"/>
      <c r="E137" s="208"/>
      <c r="F137" s="208"/>
      <c r="G137" s="208"/>
      <c r="H137" s="208"/>
      <c r="I137" s="208"/>
      <c r="J137" s="208"/>
      <c r="K137" s="158"/>
      <c r="L137" s="158"/>
      <c r="M137" s="207"/>
      <c r="N137" s="158"/>
    </row>
    <row r="138" spans="1:14" ht="13.5" customHeight="1">
      <c r="A138" s="208"/>
      <c r="B138" s="208"/>
      <c r="C138" s="208"/>
      <c r="D138" s="208"/>
      <c r="E138" s="208"/>
      <c r="F138" s="208"/>
      <c r="G138" s="208"/>
      <c r="H138" s="208"/>
      <c r="I138" s="208"/>
      <c r="J138" s="208"/>
      <c r="K138" s="158"/>
      <c r="L138" s="158"/>
      <c r="M138" s="207"/>
      <c r="N138" s="158"/>
    </row>
    <row r="139" spans="1:14" ht="13.5" customHeight="1">
      <c r="A139" s="208"/>
      <c r="B139" s="208"/>
      <c r="C139" s="208"/>
      <c r="D139" s="208"/>
      <c r="E139" s="208"/>
      <c r="F139" s="208"/>
      <c r="G139" s="208"/>
      <c r="H139" s="208"/>
      <c r="I139" s="208"/>
      <c r="J139" s="208"/>
      <c r="K139" s="158"/>
      <c r="L139" s="158"/>
      <c r="M139" s="207"/>
      <c r="N139" s="158"/>
    </row>
    <row r="140" spans="1:14" ht="13.5" customHeight="1">
      <c r="A140" s="208"/>
      <c r="B140" s="208"/>
      <c r="C140" s="208"/>
      <c r="D140" s="208"/>
      <c r="E140" s="208"/>
      <c r="F140" s="208"/>
      <c r="G140" s="208"/>
      <c r="H140" s="208"/>
      <c r="I140" s="208"/>
      <c r="J140" s="208"/>
      <c r="K140" s="158"/>
      <c r="L140" s="158"/>
      <c r="M140" s="207"/>
      <c r="N140" s="158"/>
    </row>
    <row r="141" spans="1:14" ht="13.5" customHeight="1">
      <c r="A141" s="208"/>
      <c r="B141" s="208"/>
      <c r="C141" s="208"/>
      <c r="D141" s="208"/>
      <c r="E141" s="208"/>
      <c r="F141" s="208"/>
      <c r="G141" s="208"/>
      <c r="H141" s="208"/>
      <c r="I141" s="208"/>
      <c r="J141" s="208"/>
      <c r="K141" s="158"/>
      <c r="L141" s="158"/>
      <c r="M141" s="207"/>
      <c r="N141" s="158"/>
    </row>
    <row r="142" spans="1:14" ht="13.5" customHeight="1">
      <c r="A142" s="208"/>
      <c r="B142" s="208"/>
      <c r="C142" s="208"/>
      <c r="D142" s="208"/>
      <c r="E142" s="208"/>
      <c r="F142" s="208"/>
      <c r="G142" s="208"/>
      <c r="H142" s="208"/>
      <c r="I142" s="208"/>
      <c r="J142" s="208"/>
      <c r="K142" s="158"/>
      <c r="L142" s="158"/>
      <c r="M142" s="207"/>
      <c r="N142" s="158"/>
    </row>
    <row r="143" spans="1:14" ht="13.5" customHeight="1">
      <c r="A143" s="208"/>
      <c r="B143" s="208"/>
      <c r="C143" s="208"/>
      <c r="D143" s="208"/>
      <c r="E143" s="208"/>
      <c r="F143" s="208"/>
      <c r="G143" s="208"/>
      <c r="H143" s="208"/>
      <c r="I143" s="208"/>
      <c r="J143" s="208"/>
      <c r="K143" s="158"/>
      <c r="L143" s="158"/>
      <c r="M143" s="207"/>
      <c r="N143" s="158"/>
    </row>
    <row r="144" spans="1:14" ht="13.5" customHeight="1">
      <c r="A144" s="208"/>
      <c r="B144" s="208"/>
      <c r="C144" s="208"/>
      <c r="D144" s="208"/>
      <c r="E144" s="208"/>
      <c r="F144" s="208"/>
      <c r="G144" s="208"/>
      <c r="H144" s="208"/>
      <c r="I144" s="208"/>
      <c r="J144" s="208"/>
      <c r="K144" s="158"/>
      <c r="L144" s="158"/>
      <c r="M144" s="207"/>
      <c r="N144" s="158"/>
    </row>
    <row r="145" spans="1:14" ht="13.5" customHeight="1">
      <c r="A145" s="208"/>
      <c r="B145" s="208"/>
      <c r="C145" s="208"/>
      <c r="D145" s="208"/>
      <c r="E145" s="208"/>
      <c r="F145" s="208"/>
      <c r="G145" s="208"/>
      <c r="H145" s="208"/>
      <c r="I145" s="208"/>
      <c r="J145" s="208"/>
      <c r="K145" s="158"/>
      <c r="L145" s="158"/>
      <c r="M145" s="207"/>
      <c r="N145" s="158"/>
    </row>
    <row r="146" spans="1:14" ht="13.5" customHeight="1">
      <c r="A146" s="208"/>
      <c r="B146" s="208"/>
      <c r="C146" s="208"/>
      <c r="D146" s="208"/>
      <c r="E146" s="208"/>
      <c r="F146" s="208"/>
      <c r="G146" s="208"/>
      <c r="H146" s="208"/>
      <c r="I146" s="208"/>
      <c r="J146" s="208"/>
      <c r="K146" s="158"/>
      <c r="L146" s="158"/>
      <c r="M146" s="207"/>
      <c r="N146" s="158"/>
    </row>
    <row r="147" spans="1:14" ht="13.5" customHeight="1">
      <c r="A147" s="208"/>
      <c r="B147" s="208"/>
      <c r="C147" s="208"/>
      <c r="D147" s="208"/>
      <c r="E147" s="208"/>
      <c r="F147" s="208"/>
      <c r="G147" s="208"/>
      <c r="H147" s="208"/>
      <c r="I147" s="208"/>
      <c r="J147" s="208"/>
      <c r="K147" s="158"/>
      <c r="L147" s="158"/>
      <c r="M147" s="207"/>
      <c r="N147" s="158"/>
    </row>
    <row r="148" spans="1:14" ht="13.5" customHeight="1">
      <c r="A148" s="208"/>
      <c r="B148" s="208"/>
      <c r="C148" s="208"/>
      <c r="D148" s="208"/>
      <c r="E148" s="208"/>
      <c r="F148" s="208"/>
      <c r="G148" s="208"/>
      <c r="H148" s="208"/>
      <c r="I148" s="208"/>
      <c r="J148" s="208"/>
      <c r="K148" s="158"/>
      <c r="L148" s="158"/>
      <c r="M148" s="207"/>
      <c r="N148" s="158"/>
    </row>
    <row r="149" spans="1:14" ht="13.5" customHeight="1">
      <c r="A149" s="208"/>
      <c r="B149" s="208"/>
      <c r="C149" s="208"/>
      <c r="D149" s="208"/>
      <c r="E149" s="208"/>
      <c r="F149" s="208"/>
      <c r="G149" s="208"/>
      <c r="H149" s="208"/>
      <c r="I149" s="208"/>
      <c r="J149" s="208"/>
      <c r="K149" s="158"/>
      <c r="L149" s="158"/>
      <c r="M149" s="207"/>
      <c r="N149" s="158"/>
    </row>
    <row r="150" spans="1:14" ht="13.5" customHeight="1">
      <c r="A150" s="208"/>
      <c r="B150" s="208"/>
      <c r="C150" s="208"/>
      <c r="D150" s="208"/>
      <c r="E150" s="208"/>
      <c r="F150" s="208"/>
      <c r="G150" s="208"/>
      <c r="H150" s="208"/>
      <c r="I150" s="208"/>
      <c r="J150" s="208"/>
      <c r="K150" s="158"/>
      <c r="L150" s="158"/>
      <c r="M150" s="207"/>
      <c r="N150" s="158"/>
    </row>
    <row r="151" spans="1:14" ht="13.5" customHeight="1">
      <c r="A151" s="208"/>
      <c r="B151" s="208"/>
      <c r="C151" s="208"/>
      <c r="D151" s="208"/>
      <c r="E151" s="208"/>
      <c r="F151" s="208"/>
      <c r="G151" s="208"/>
      <c r="H151" s="208"/>
      <c r="I151" s="208"/>
      <c r="J151" s="208"/>
      <c r="K151" s="158"/>
      <c r="L151" s="158"/>
      <c r="M151" s="207"/>
      <c r="N151" s="158"/>
    </row>
    <row r="152" spans="1:14" ht="13.5" customHeight="1">
      <c r="A152" s="208"/>
      <c r="B152" s="208"/>
      <c r="C152" s="208"/>
      <c r="D152" s="208"/>
      <c r="E152" s="208"/>
      <c r="F152" s="208"/>
      <c r="G152" s="208"/>
      <c r="H152" s="208"/>
      <c r="I152" s="208"/>
      <c r="J152" s="208"/>
      <c r="K152" s="158"/>
      <c r="L152" s="158"/>
      <c r="M152" s="207"/>
      <c r="N152" s="158"/>
    </row>
    <row r="153" spans="1:14" ht="13.5" customHeight="1">
      <c r="A153" s="208"/>
      <c r="B153" s="208"/>
      <c r="C153" s="208"/>
      <c r="D153" s="208"/>
      <c r="E153" s="208"/>
      <c r="F153" s="208"/>
      <c r="G153" s="208"/>
      <c r="H153" s="208"/>
      <c r="I153" s="208"/>
      <c r="J153" s="208"/>
      <c r="K153" s="158"/>
      <c r="L153" s="158"/>
      <c r="M153" s="207"/>
      <c r="N153" s="158"/>
    </row>
    <row r="154" spans="1:14" ht="13.5" customHeight="1">
      <c r="A154" s="208"/>
      <c r="B154" s="208"/>
      <c r="C154" s="208"/>
      <c r="D154" s="208"/>
      <c r="E154" s="208"/>
      <c r="F154" s="208"/>
      <c r="G154" s="208"/>
      <c r="H154" s="208"/>
      <c r="I154" s="208"/>
      <c r="J154" s="208"/>
      <c r="K154" s="158"/>
      <c r="L154" s="158"/>
      <c r="M154" s="207"/>
      <c r="N154" s="158"/>
    </row>
    <row r="155" spans="1:14" ht="13.5" customHeight="1">
      <c r="A155" s="208"/>
      <c r="B155" s="208"/>
      <c r="C155" s="208"/>
      <c r="D155" s="208"/>
      <c r="E155" s="208"/>
      <c r="F155" s="208"/>
      <c r="G155" s="208"/>
      <c r="H155" s="208"/>
      <c r="I155" s="208"/>
      <c r="J155" s="208"/>
      <c r="K155" s="158"/>
      <c r="L155" s="158"/>
      <c r="M155" s="207"/>
      <c r="N155" s="158"/>
    </row>
    <row r="156" spans="1:14" ht="13.5" customHeight="1">
      <c r="A156" s="208"/>
      <c r="B156" s="208"/>
      <c r="C156" s="208"/>
      <c r="D156" s="208"/>
      <c r="E156" s="208"/>
      <c r="F156" s="208"/>
      <c r="G156" s="208"/>
      <c r="H156" s="208"/>
      <c r="I156" s="208"/>
      <c r="J156" s="208"/>
      <c r="K156" s="158"/>
      <c r="L156" s="158"/>
      <c r="M156" s="207"/>
      <c r="N156" s="158"/>
    </row>
    <row r="157" spans="1:14" ht="13.5" customHeight="1">
      <c r="A157" s="208"/>
      <c r="B157" s="208"/>
      <c r="C157" s="208"/>
      <c r="D157" s="208"/>
      <c r="E157" s="208"/>
      <c r="F157" s="208"/>
      <c r="G157" s="208"/>
      <c r="H157" s="208"/>
      <c r="I157" s="208"/>
      <c r="J157" s="208"/>
      <c r="K157" s="158"/>
      <c r="L157" s="158"/>
      <c r="M157" s="207"/>
      <c r="N157" s="158"/>
    </row>
    <row r="158" spans="1:14" ht="13.5" customHeight="1">
      <c r="A158" s="208"/>
      <c r="B158" s="208"/>
      <c r="C158" s="208"/>
      <c r="D158" s="208"/>
      <c r="E158" s="208"/>
      <c r="F158" s="208"/>
      <c r="G158" s="208"/>
      <c r="H158" s="208"/>
      <c r="I158" s="208"/>
      <c r="J158" s="208"/>
      <c r="K158" s="158"/>
      <c r="L158" s="158"/>
      <c r="M158" s="207"/>
      <c r="N158" s="158"/>
    </row>
    <row r="159" spans="1:14" ht="13.5" customHeight="1">
      <c r="A159" s="208"/>
      <c r="B159" s="208"/>
      <c r="C159" s="208"/>
      <c r="D159" s="208"/>
      <c r="E159" s="208"/>
      <c r="F159" s="208"/>
      <c r="G159" s="208"/>
      <c r="H159" s="208"/>
      <c r="I159" s="208"/>
      <c r="J159" s="208"/>
      <c r="K159" s="158"/>
      <c r="L159" s="158"/>
      <c r="M159" s="207"/>
      <c r="N159" s="158"/>
    </row>
    <row r="160" spans="1:14" ht="13.5" customHeight="1">
      <c r="A160" s="208"/>
      <c r="B160" s="208"/>
      <c r="C160" s="208"/>
      <c r="D160" s="208"/>
      <c r="E160" s="208"/>
      <c r="F160" s="208"/>
      <c r="G160" s="208"/>
      <c r="H160" s="208"/>
      <c r="I160" s="208"/>
      <c r="J160" s="208"/>
      <c r="K160" s="158"/>
      <c r="L160" s="158"/>
      <c r="M160" s="207"/>
      <c r="N160" s="158"/>
    </row>
    <row r="161" spans="1:14" ht="13.5" customHeight="1">
      <c r="A161" s="208"/>
      <c r="B161" s="208"/>
      <c r="C161" s="208"/>
      <c r="D161" s="208"/>
      <c r="E161" s="208"/>
      <c r="F161" s="208"/>
      <c r="G161" s="208"/>
      <c r="H161" s="208"/>
      <c r="I161" s="208"/>
      <c r="J161" s="208"/>
      <c r="K161" s="158"/>
      <c r="L161" s="158"/>
      <c r="M161" s="207"/>
      <c r="N161" s="158"/>
    </row>
    <row r="162" spans="1:14" ht="13.5" customHeight="1">
      <c r="A162" s="208"/>
      <c r="B162" s="208"/>
      <c r="C162" s="208"/>
      <c r="D162" s="208"/>
      <c r="E162" s="208"/>
      <c r="F162" s="208"/>
      <c r="G162" s="208"/>
      <c r="H162" s="208"/>
      <c r="I162" s="208"/>
      <c r="J162" s="208"/>
      <c r="K162" s="158"/>
      <c r="L162" s="158"/>
      <c r="M162" s="207"/>
      <c r="N162" s="158"/>
    </row>
    <row r="163" spans="1:14" ht="13.5" customHeight="1">
      <c r="A163" s="208"/>
      <c r="B163" s="208"/>
      <c r="C163" s="208"/>
      <c r="D163" s="208"/>
      <c r="E163" s="208"/>
      <c r="F163" s="208"/>
      <c r="G163" s="208"/>
      <c r="H163" s="208"/>
      <c r="I163" s="208"/>
      <c r="J163" s="208"/>
      <c r="K163" s="158"/>
      <c r="L163" s="158"/>
      <c r="M163" s="207"/>
      <c r="N163" s="158"/>
    </row>
    <row r="164" spans="1:14" ht="13.5" customHeight="1">
      <c r="A164" s="208"/>
      <c r="B164" s="208"/>
      <c r="C164" s="208"/>
      <c r="D164" s="208"/>
      <c r="E164" s="208"/>
      <c r="F164" s="208"/>
      <c r="G164" s="208"/>
      <c r="H164" s="208"/>
      <c r="I164" s="208"/>
      <c r="J164" s="208"/>
      <c r="K164" s="158"/>
      <c r="L164" s="158"/>
      <c r="M164" s="207"/>
      <c r="N164" s="158"/>
    </row>
    <row r="165" spans="1:14" ht="13.5" customHeight="1">
      <c r="A165" s="208"/>
      <c r="B165" s="208"/>
      <c r="C165" s="208"/>
      <c r="D165" s="208"/>
      <c r="E165" s="208"/>
      <c r="F165" s="208"/>
      <c r="G165" s="208"/>
      <c r="H165" s="208"/>
      <c r="I165" s="208"/>
      <c r="J165" s="208"/>
      <c r="K165" s="158"/>
      <c r="L165" s="158"/>
      <c r="M165" s="207"/>
      <c r="N165" s="158"/>
    </row>
    <row r="166" spans="1:14" ht="13.5" customHeight="1">
      <c r="A166" s="208"/>
      <c r="B166" s="208"/>
      <c r="C166" s="208"/>
      <c r="D166" s="208"/>
      <c r="E166" s="208"/>
      <c r="F166" s="208"/>
      <c r="G166" s="208"/>
      <c r="H166" s="208"/>
      <c r="I166" s="208"/>
      <c r="J166" s="208"/>
      <c r="K166" s="158"/>
      <c r="L166" s="158"/>
      <c r="M166" s="207"/>
      <c r="N166" s="158"/>
    </row>
    <row r="167" spans="1:14" ht="13.5" customHeight="1">
      <c r="A167" s="208"/>
      <c r="B167" s="208"/>
      <c r="C167" s="208"/>
      <c r="D167" s="208"/>
      <c r="E167" s="208"/>
      <c r="F167" s="208"/>
      <c r="G167" s="208"/>
      <c r="H167" s="208"/>
      <c r="I167" s="208"/>
      <c r="J167" s="208"/>
      <c r="K167" s="158"/>
      <c r="L167" s="158"/>
      <c r="M167" s="207"/>
      <c r="N167" s="158"/>
    </row>
    <row r="168" spans="1:14" ht="13.5" customHeight="1">
      <c r="A168" s="208"/>
      <c r="B168" s="208"/>
      <c r="C168" s="208"/>
      <c r="D168" s="208"/>
      <c r="E168" s="208"/>
      <c r="F168" s="208"/>
      <c r="G168" s="208"/>
      <c r="H168" s="208"/>
      <c r="I168" s="208"/>
      <c r="J168" s="208"/>
      <c r="K168" s="158"/>
      <c r="L168" s="158"/>
      <c r="M168" s="207"/>
      <c r="N168" s="158"/>
    </row>
    <row r="169" spans="1:14" ht="13.5" customHeight="1">
      <c r="A169" s="208"/>
      <c r="B169" s="208"/>
      <c r="C169" s="208"/>
      <c r="D169" s="208"/>
      <c r="E169" s="208"/>
      <c r="F169" s="208"/>
      <c r="G169" s="208"/>
      <c r="H169" s="208"/>
      <c r="I169" s="208"/>
      <c r="J169" s="208"/>
      <c r="K169" s="158"/>
      <c r="L169" s="158"/>
      <c r="M169" s="207"/>
      <c r="N169" s="158"/>
    </row>
    <row r="170" spans="1:14" ht="13.5" customHeight="1">
      <c r="A170" s="208"/>
      <c r="B170" s="208"/>
      <c r="C170" s="208"/>
      <c r="D170" s="208"/>
      <c r="E170" s="208"/>
      <c r="F170" s="208"/>
      <c r="G170" s="208"/>
      <c r="H170" s="208"/>
      <c r="I170" s="208"/>
      <c r="J170" s="208"/>
      <c r="K170" s="158"/>
      <c r="L170" s="158"/>
      <c r="M170" s="207"/>
      <c r="N170" s="158"/>
    </row>
    <row r="171" spans="1:14" ht="13.5" customHeight="1">
      <c r="A171" s="208"/>
      <c r="B171" s="208"/>
      <c r="C171" s="208"/>
      <c r="D171" s="208"/>
      <c r="E171" s="208"/>
      <c r="F171" s="208"/>
      <c r="G171" s="208"/>
      <c r="H171" s="208"/>
      <c r="I171" s="208"/>
      <c r="J171" s="208"/>
      <c r="K171" s="158"/>
      <c r="L171" s="158"/>
      <c r="M171" s="207"/>
      <c r="N171" s="158"/>
    </row>
    <row r="172" spans="1:14" ht="13.5" customHeight="1">
      <c r="A172" s="208"/>
      <c r="B172" s="208"/>
      <c r="C172" s="208"/>
      <c r="D172" s="208"/>
      <c r="E172" s="208"/>
      <c r="F172" s="208"/>
      <c r="G172" s="208"/>
      <c r="H172" s="208"/>
      <c r="I172" s="208"/>
      <c r="J172" s="208"/>
      <c r="K172" s="158"/>
      <c r="L172" s="158"/>
      <c r="M172" s="207"/>
      <c r="N172" s="158"/>
    </row>
    <row r="173" spans="1:14" ht="13.5" customHeight="1">
      <c r="A173" s="208"/>
      <c r="B173" s="208"/>
      <c r="C173" s="208"/>
      <c r="D173" s="208"/>
      <c r="E173" s="208"/>
      <c r="F173" s="208"/>
      <c r="G173" s="208"/>
      <c r="H173" s="208"/>
      <c r="I173" s="208"/>
      <c r="J173" s="208"/>
      <c r="K173" s="158"/>
      <c r="L173" s="158"/>
      <c r="M173" s="207"/>
      <c r="N173" s="158"/>
    </row>
    <row r="174" spans="1:14" ht="13.5" customHeight="1">
      <c r="A174" s="208"/>
      <c r="B174" s="208"/>
      <c r="C174" s="208"/>
      <c r="D174" s="208"/>
      <c r="E174" s="208"/>
      <c r="F174" s="208"/>
      <c r="G174" s="208"/>
      <c r="H174" s="208"/>
      <c r="I174" s="208"/>
      <c r="J174" s="208"/>
      <c r="K174" s="158"/>
      <c r="L174" s="158"/>
      <c r="M174" s="207"/>
      <c r="N174" s="158"/>
    </row>
    <row r="175" spans="1:14" ht="13.5" customHeight="1">
      <c r="A175" s="208"/>
      <c r="B175" s="208"/>
      <c r="C175" s="208"/>
      <c r="D175" s="208"/>
      <c r="E175" s="208"/>
      <c r="F175" s="208"/>
      <c r="G175" s="208"/>
      <c r="H175" s="208"/>
      <c r="I175" s="208"/>
      <c r="J175" s="208"/>
      <c r="K175" s="158"/>
      <c r="L175" s="158"/>
      <c r="M175" s="207"/>
      <c r="N175" s="158"/>
    </row>
    <row r="176" spans="1:14" ht="13.5" customHeight="1">
      <c r="A176" s="208"/>
      <c r="B176" s="208"/>
      <c r="C176" s="208"/>
      <c r="D176" s="208"/>
      <c r="E176" s="208"/>
      <c r="F176" s="208"/>
      <c r="G176" s="208"/>
      <c r="H176" s="208"/>
      <c r="I176" s="208"/>
      <c r="J176" s="208"/>
      <c r="K176" s="158"/>
      <c r="L176" s="158"/>
      <c r="M176" s="207"/>
      <c r="N176" s="158"/>
    </row>
    <row r="177" spans="1:14" ht="13.5" customHeight="1">
      <c r="A177" s="208"/>
      <c r="B177" s="208"/>
      <c r="C177" s="208"/>
      <c r="D177" s="208"/>
      <c r="E177" s="208"/>
      <c r="F177" s="208"/>
      <c r="G177" s="208"/>
      <c r="H177" s="208"/>
      <c r="I177" s="208"/>
      <c r="J177" s="208"/>
      <c r="K177" s="158"/>
      <c r="L177" s="158"/>
      <c r="M177" s="207"/>
      <c r="N177" s="158"/>
    </row>
    <row r="178" spans="1:14" ht="13.5" customHeight="1">
      <c r="A178" s="208"/>
      <c r="B178" s="208"/>
      <c r="C178" s="208"/>
      <c r="D178" s="208"/>
      <c r="E178" s="208"/>
      <c r="F178" s="208"/>
      <c r="G178" s="208"/>
      <c r="H178" s="208"/>
      <c r="I178" s="208"/>
      <c r="J178" s="208"/>
      <c r="K178" s="158"/>
      <c r="L178" s="158"/>
      <c r="M178" s="207"/>
      <c r="N178" s="158"/>
    </row>
    <row r="179" spans="1:14" ht="13.5" customHeight="1">
      <c r="A179" s="208"/>
      <c r="B179" s="208"/>
      <c r="C179" s="208"/>
      <c r="D179" s="208"/>
      <c r="E179" s="208"/>
      <c r="F179" s="208"/>
      <c r="G179" s="208"/>
      <c r="H179" s="208"/>
      <c r="I179" s="208"/>
      <c r="J179" s="208"/>
      <c r="K179" s="158"/>
      <c r="L179" s="158"/>
      <c r="M179" s="207"/>
      <c r="N179" s="158"/>
    </row>
    <row r="180" spans="1:14" ht="13.5" customHeight="1">
      <c r="A180" s="208"/>
      <c r="B180" s="208"/>
      <c r="C180" s="208"/>
      <c r="D180" s="208"/>
      <c r="E180" s="208"/>
      <c r="F180" s="208"/>
      <c r="G180" s="208"/>
      <c r="H180" s="208"/>
      <c r="I180" s="208"/>
      <c r="J180" s="208"/>
      <c r="K180" s="158"/>
      <c r="L180" s="158"/>
      <c r="M180" s="207"/>
      <c r="N180" s="158"/>
    </row>
    <row r="181" spans="1:14" ht="13.5" customHeight="1">
      <c r="A181" s="208"/>
      <c r="B181" s="208"/>
      <c r="C181" s="208"/>
      <c r="D181" s="208"/>
      <c r="E181" s="208"/>
      <c r="F181" s="208"/>
      <c r="G181" s="208"/>
      <c r="H181" s="208"/>
      <c r="I181" s="208"/>
      <c r="J181" s="208"/>
      <c r="K181" s="158"/>
      <c r="L181" s="158"/>
      <c r="M181" s="207"/>
      <c r="N181" s="158"/>
    </row>
    <row r="182" spans="1:14" ht="13.5" customHeight="1">
      <c r="A182" s="208"/>
      <c r="B182" s="208"/>
      <c r="C182" s="208"/>
      <c r="D182" s="208"/>
      <c r="E182" s="208"/>
      <c r="F182" s="208"/>
      <c r="G182" s="208"/>
      <c r="H182" s="208"/>
      <c r="I182" s="208"/>
      <c r="J182" s="208"/>
      <c r="K182" s="158"/>
      <c r="L182" s="158"/>
      <c r="M182" s="207"/>
      <c r="N182" s="158"/>
    </row>
    <row r="183" spans="1:14" ht="13.5" customHeight="1">
      <c r="A183" s="208"/>
      <c r="B183" s="208"/>
      <c r="C183" s="208"/>
      <c r="D183" s="208"/>
      <c r="E183" s="208"/>
      <c r="F183" s="208"/>
      <c r="G183" s="208"/>
      <c r="H183" s="208"/>
      <c r="I183" s="208"/>
      <c r="J183" s="208"/>
      <c r="K183" s="158"/>
      <c r="L183" s="158"/>
      <c r="M183" s="207"/>
      <c r="N183" s="158"/>
    </row>
    <row r="184" spans="1:14" ht="13.5" customHeight="1">
      <c r="A184" s="208"/>
      <c r="B184" s="208"/>
      <c r="C184" s="208"/>
      <c r="D184" s="208"/>
      <c r="E184" s="208"/>
      <c r="F184" s="208"/>
      <c r="G184" s="208"/>
      <c r="H184" s="208"/>
      <c r="I184" s="208"/>
      <c r="J184" s="208"/>
      <c r="K184" s="158"/>
      <c r="L184" s="158"/>
      <c r="M184" s="207"/>
      <c r="N184" s="158"/>
    </row>
    <row r="185" spans="1:14" ht="13.5" customHeight="1">
      <c r="A185" s="208"/>
      <c r="B185" s="208"/>
      <c r="C185" s="208"/>
      <c r="D185" s="208"/>
      <c r="E185" s="208"/>
      <c r="F185" s="208"/>
      <c r="G185" s="208"/>
      <c r="H185" s="208"/>
      <c r="I185" s="208"/>
      <c r="J185" s="208"/>
      <c r="K185" s="158"/>
      <c r="L185" s="158"/>
      <c r="M185" s="207"/>
      <c r="N185" s="158"/>
    </row>
    <row r="186" spans="1:14" ht="13.5" customHeight="1">
      <c r="A186" s="208"/>
      <c r="B186" s="208"/>
      <c r="C186" s="208"/>
      <c r="D186" s="208"/>
      <c r="E186" s="208"/>
      <c r="F186" s="208"/>
      <c r="G186" s="208"/>
      <c r="H186" s="208"/>
      <c r="I186" s="208"/>
      <c r="J186" s="208"/>
      <c r="K186" s="158"/>
      <c r="L186" s="158"/>
      <c r="M186" s="207"/>
      <c r="N186" s="158"/>
    </row>
    <row r="187" spans="1:14" ht="13.5" customHeight="1">
      <c r="A187" s="208"/>
      <c r="B187" s="208"/>
      <c r="C187" s="208"/>
      <c r="D187" s="208"/>
      <c r="E187" s="208"/>
      <c r="F187" s="208"/>
      <c r="G187" s="208"/>
      <c r="H187" s="208"/>
      <c r="I187" s="208"/>
      <c r="J187" s="208"/>
      <c r="K187" s="158"/>
      <c r="L187" s="158"/>
      <c r="M187" s="207"/>
      <c r="N187" s="158"/>
    </row>
    <row r="188" spans="1:14" ht="13.5" customHeight="1">
      <c r="A188" s="208"/>
      <c r="B188" s="208"/>
      <c r="C188" s="208"/>
      <c r="D188" s="208"/>
      <c r="E188" s="208"/>
      <c r="F188" s="208"/>
      <c r="G188" s="208"/>
      <c r="H188" s="208"/>
      <c r="I188" s="208"/>
      <c r="J188" s="208"/>
      <c r="K188" s="158"/>
      <c r="L188" s="158"/>
      <c r="M188" s="207"/>
      <c r="N188" s="158"/>
    </row>
    <row r="189" spans="1:14" ht="13.5" customHeight="1">
      <c r="A189" s="208"/>
      <c r="B189" s="208"/>
      <c r="C189" s="208"/>
      <c r="D189" s="208"/>
      <c r="E189" s="208"/>
      <c r="F189" s="208"/>
      <c r="G189" s="208"/>
      <c r="H189" s="208"/>
      <c r="I189" s="208"/>
      <c r="J189" s="208"/>
      <c r="K189" s="158"/>
      <c r="L189" s="158"/>
      <c r="M189" s="207"/>
      <c r="N189" s="158"/>
    </row>
    <row r="190" spans="1:14" ht="13.5" customHeight="1">
      <c r="A190" s="208"/>
      <c r="B190" s="208"/>
      <c r="C190" s="208"/>
      <c r="D190" s="208"/>
      <c r="E190" s="208"/>
      <c r="F190" s="208"/>
      <c r="G190" s="208"/>
      <c r="H190" s="208"/>
      <c r="I190" s="208"/>
      <c r="J190" s="208"/>
      <c r="K190" s="158"/>
      <c r="L190" s="158"/>
      <c r="M190" s="207"/>
      <c r="N190" s="158"/>
    </row>
    <row r="191" spans="1:14" ht="13.5" customHeight="1">
      <c r="A191" s="208"/>
      <c r="B191" s="208"/>
      <c r="C191" s="208"/>
      <c r="D191" s="208"/>
      <c r="E191" s="208"/>
      <c r="F191" s="208"/>
      <c r="G191" s="208"/>
      <c r="H191" s="208"/>
      <c r="I191" s="208"/>
      <c r="J191" s="208"/>
      <c r="K191" s="158"/>
      <c r="L191" s="158"/>
      <c r="M191" s="207"/>
      <c r="N191" s="158"/>
    </row>
    <row r="192" spans="1:14" ht="13.5" customHeight="1">
      <c r="A192" s="208"/>
      <c r="B192" s="208"/>
      <c r="C192" s="208"/>
      <c r="D192" s="208"/>
      <c r="E192" s="208"/>
      <c r="F192" s="208"/>
      <c r="G192" s="208"/>
      <c r="H192" s="208"/>
      <c r="I192" s="208"/>
      <c r="J192" s="208"/>
      <c r="K192" s="158"/>
      <c r="L192" s="158"/>
      <c r="M192" s="207"/>
      <c r="N192" s="158"/>
    </row>
    <row r="193" spans="1:14" ht="13.5" customHeight="1">
      <c r="A193" s="208"/>
      <c r="B193" s="208"/>
      <c r="C193" s="208"/>
      <c r="D193" s="208"/>
      <c r="E193" s="208"/>
      <c r="F193" s="208"/>
      <c r="G193" s="208"/>
      <c r="H193" s="208"/>
      <c r="I193" s="208"/>
      <c r="J193" s="208"/>
      <c r="K193" s="158"/>
      <c r="L193" s="158"/>
      <c r="M193" s="207"/>
      <c r="N193" s="158"/>
    </row>
    <row r="194" spans="1:14" ht="13.5" customHeight="1">
      <c r="A194" s="208"/>
      <c r="B194" s="208"/>
      <c r="C194" s="208"/>
      <c r="D194" s="208"/>
      <c r="E194" s="208"/>
      <c r="F194" s="208"/>
      <c r="G194" s="208"/>
      <c r="H194" s="208"/>
      <c r="I194" s="208"/>
      <c r="J194" s="208"/>
      <c r="K194" s="158"/>
      <c r="L194" s="158"/>
      <c r="M194" s="207"/>
      <c r="N194" s="158"/>
    </row>
    <row r="195" spans="1:14" ht="13.5" customHeight="1">
      <c r="A195" s="208"/>
      <c r="B195" s="208"/>
      <c r="C195" s="208"/>
      <c r="D195" s="208"/>
      <c r="E195" s="208"/>
      <c r="F195" s="208"/>
      <c r="G195" s="208"/>
      <c r="H195" s="208"/>
      <c r="I195" s="208"/>
      <c r="J195" s="208"/>
      <c r="K195" s="158"/>
      <c r="L195" s="158"/>
      <c r="M195" s="207"/>
      <c r="N195" s="158"/>
    </row>
    <row r="196" spans="1:14" ht="13.5" customHeight="1">
      <c r="A196" s="208"/>
      <c r="B196" s="208"/>
      <c r="C196" s="208"/>
      <c r="D196" s="208"/>
      <c r="E196" s="208"/>
      <c r="F196" s="208"/>
      <c r="G196" s="208"/>
      <c r="H196" s="208"/>
      <c r="I196" s="208"/>
      <c r="J196" s="208"/>
      <c r="K196" s="158"/>
      <c r="L196" s="158"/>
      <c r="M196" s="207"/>
      <c r="N196" s="158"/>
    </row>
    <row r="197" spans="1:14" ht="13.5" customHeight="1">
      <c r="A197" s="208"/>
      <c r="B197" s="208"/>
      <c r="C197" s="208"/>
      <c r="D197" s="208"/>
      <c r="E197" s="208"/>
      <c r="F197" s="208"/>
      <c r="G197" s="208"/>
      <c r="H197" s="208"/>
      <c r="I197" s="208"/>
      <c r="J197" s="208"/>
      <c r="K197" s="158"/>
      <c r="L197" s="158"/>
      <c r="M197" s="207"/>
      <c r="N197" s="158"/>
    </row>
    <row r="198" spans="1:14" ht="13.5" customHeight="1">
      <c r="A198" s="208"/>
      <c r="B198" s="208"/>
      <c r="C198" s="208"/>
      <c r="D198" s="208"/>
      <c r="E198" s="208"/>
      <c r="F198" s="208"/>
      <c r="G198" s="208"/>
      <c r="H198" s="208"/>
      <c r="I198" s="208"/>
      <c r="J198" s="208"/>
      <c r="K198" s="158"/>
      <c r="L198" s="158"/>
      <c r="M198" s="207"/>
      <c r="N198" s="158"/>
    </row>
    <row r="199" spans="1:14" ht="13.5" customHeight="1">
      <c r="A199" s="208"/>
      <c r="B199" s="208"/>
      <c r="C199" s="208"/>
      <c r="D199" s="208"/>
      <c r="E199" s="208"/>
      <c r="F199" s="208"/>
      <c r="G199" s="208"/>
      <c r="H199" s="208"/>
      <c r="I199" s="208"/>
      <c r="J199" s="208"/>
      <c r="K199" s="158"/>
      <c r="L199" s="158"/>
      <c r="M199" s="207"/>
      <c r="N199" s="158"/>
    </row>
    <row r="200" spans="1:14" ht="13.5" customHeight="1">
      <c r="A200" s="208"/>
      <c r="B200" s="208"/>
      <c r="C200" s="208"/>
      <c r="D200" s="208"/>
      <c r="E200" s="208"/>
      <c r="F200" s="208"/>
      <c r="G200" s="208"/>
      <c r="H200" s="208"/>
      <c r="I200" s="208"/>
      <c r="J200" s="208"/>
      <c r="K200" s="158"/>
      <c r="L200" s="158"/>
      <c r="M200" s="207"/>
      <c r="N200" s="158"/>
    </row>
    <row r="201" spans="1:14" ht="13.5" customHeight="1">
      <c r="A201" s="208"/>
      <c r="B201" s="208"/>
      <c r="C201" s="208"/>
      <c r="D201" s="208"/>
      <c r="E201" s="208"/>
      <c r="F201" s="208"/>
      <c r="G201" s="208"/>
      <c r="H201" s="208"/>
      <c r="I201" s="208"/>
      <c r="J201" s="208"/>
      <c r="K201" s="158"/>
      <c r="L201" s="158"/>
      <c r="M201" s="207"/>
      <c r="N201" s="158"/>
    </row>
    <row r="202" spans="1:14" ht="13.5" customHeight="1">
      <c r="A202" s="208"/>
      <c r="B202" s="208"/>
      <c r="C202" s="208"/>
      <c r="D202" s="208"/>
      <c r="E202" s="208"/>
      <c r="F202" s="208"/>
      <c r="G202" s="208"/>
      <c r="H202" s="208"/>
      <c r="I202" s="208"/>
      <c r="J202" s="208"/>
      <c r="K202" s="158"/>
      <c r="L202" s="158"/>
      <c r="M202" s="207"/>
      <c r="N202" s="158"/>
    </row>
    <row r="203" spans="1:14" ht="13.5" customHeight="1">
      <c r="A203" s="208"/>
      <c r="B203" s="208"/>
      <c r="C203" s="208"/>
      <c r="D203" s="208"/>
      <c r="E203" s="208"/>
      <c r="F203" s="208"/>
      <c r="G203" s="208"/>
      <c r="H203" s="208"/>
      <c r="I203" s="208"/>
      <c r="J203" s="208"/>
      <c r="K203" s="158"/>
      <c r="L203" s="158"/>
      <c r="M203" s="207"/>
      <c r="N203" s="158"/>
    </row>
    <row r="204" spans="1:14" ht="13.5" customHeight="1">
      <c r="A204" s="208"/>
      <c r="B204" s="208"/>
      <c r="C204" s="208"/>
      <c r="D204" s="208"/>
      <c r="E204" s="208"/>
      <c r="F204" s="208"/>
      <c r="G204" s="208"/>
      <c r="H204" s="208"/>
      <c r="I204" s="208"/>
      <c r="J204" s="208"/>
      <c r="K204" s="158"/>
      <c r="L204" s="158"/>
      <c r="M204" s="207"/>
      <c r="N204" s="158"/>
    </row>
    <row r="205" spans="1:14" ht="13.5" customHeight="1">
      <c r="A205" s="208"/>
      <c r="B205" s="208"/>
      <c r="C205" s="208"/>
      <c r="D205" s="208"/>
      <c r="E205" s="208"/>
      <c r="F205" s="208"/>
      <c r="G205" s="208"/>
      <c r="H205" s="208"/>
      <c r="I205" s="208"/>
      <c r="J205" s="208"/>
      <c r="K205" s="158"/>
      <c r="L205" s="158"/>
      <c r="M205" s="207"/>
      <c r="N205" s="158"/>
    </row>
    <row r="206" spans="1:14" ht="13.5" customHeight="1">
      <c r="A206" s="208"/>
      <c r="B206" s="208"/>
      <c r="C206" s="208"/>
      <c r="D206" s="208"/>
      <c r="E206" s="208"/>
      <c r="F206" s="208"/>
      <c r="G206" s="208"/>
      <c r="H206" s="208"/>
      <c r="I206" s="208"/>
      <c r="J206" s="208"/>
      <c r="K206" s="158"/>
      <c r="L206" s="158"/>
      <c r="M206" s="207"/>
      <c r="N206" s="158"/>
    </row>
    <row r="207" spans="1:14" ht="13.5" customHeight="1">
      <c r="A207" s="208"/>
      <c r="B207" s="208"/>
      <c r="C207" s="208"/>
      <c r="D207" s="208"/>
      <c r="E207" s="208"/>
      <c r="F207" s="208"/>
      <c r="G207" s="208"/>
      <c r="H207" s="208"/>
      <c r="I207" s="208"/>
      <c r="J207" s="208"/>
      <c r="K207" s="158"/>
      <c r="L207" s="158"/>
      <c r="M207" s="207"/>
      <c r="N207" s="158"/>
    </row>
    <row r="208" spans="1:14" ht="13.5" customHeight="1">
      <c r="A208" s="208"/>
      <c r="B208" s="208"/>
      <c r="C208" s="208"/>
      <c r="D208" s="208"/>
      <c r="E208" s="208"/>
      <c r="F208" s="208"/>
      <c r="G208" s="208"/>
      <c r="H208" s="208"/>
      <c r="I208" s="208"/>
      <c r="J208" s="208"/>
      <c r="K208" s="158"/>
      <c r="L208" s="158"/>
      <c r="M208" s="207"/>
      <c r="N208" s="158"/>
    </row>
    <row r="209" spans="1:14" ht="13.5" customHeight="1">
      <c r="A209" s="208"/>
      <c r="B209" s="208"/>
      <c r="C209" s="208"/>
      <c r="D209" s="208"/>
      <c r="E209" s="208"/>
      <c r="F209" s="208"/>
      <c r="G209" s="208"/>
      <c r="H209" s="208"/>
      <c r="I209" s="208"/>
      <c r="J209" s="208"/>
      <c r="K209" s="158"/>
      <c r="L209" s="158"/>
      <c r="M209" s="207"/>
      <c r="N209" s="158"/>
    </row>
    <row r="210" spans="1:14" ht="13.5" customHeight="1">
      <c r="A210" s="208"/>
      <c r="B210" s="208"/>
      <c r="C210" s="208"/>
      <c r="D210" s="208"/>
      <c r="E210" s="208"/>
      <c r="F210" s="208"/>
      <c r="G210" s="208"/>
      <c r="H210" s="208"/>
      <c r="I210" s="208"/>
      <c r="J210" s="208"/>
      <c r="K210" s="158"/>
      <c r="L210" s="158"/>
      <c r="M210" s="207"/>
      <c r="N210" s="158"/>
    </row>
    <row r="211" spans="1:14" ht="13.5" customHeight="1">
      <c r="A211" s="208"/>
      <c r="B211" s="208"/>
      <c r="C211" s="208"/>
      <c r="D211" s="208"/>
      <c r="E211" s="208"/>
      <c r="F211" s="208"/>
      <c r="G211" s="208"/>
      <c r="H211" s="208"/>
      <c r="I211" s="208"/>
      <c r="J211" s="208"/>
      <c r="K211" s="158"/>
      <c r="L211" s="158"/>
      <c r="M211" s="207"/>
      <c r="N211" s="158"/>
    </row>
    <row r="212" spans="1:14" ht="13.5" customHeight="1">
      <c r="A212" s="208"/>
      <c r="B212" s="208"/>
      <c r="C212" s="208"/>
      <c r="D212" s="208"/>
      <c r="E212" s="208"/>
      <c r="F212" s="208"/>
      <c r="G212" s="208"/>
      <c r="H212" s="208"/>
      <c r="I212" s="208"/>
      <c r="J212" s="208"/>
      <c r="K212" s="158"/>
      <c r="L212" s="158"/>
      <c r="M212" s="207"/>
      <c r="N212" s="158"/>
    </row>
    <row r="213" spans="1:14" ht="13.5" customHeight="1">
      <c r="A213" s="208"/>
      <c r="B213" s="208"/>
      <c r="C213" s="208"/>
      <c r="D213" s="208"/>
      <c r="E213" s="208"/>
      <c r="F213" s="208"/>
      <c r="G213" s="208"/>
      <c r="H213" s="208"/>
      <c r="I213" s="208"/>
      <c r="J213" s="208"/>
      <c r="K213" s="158"/>
      <c r="L213" s="158"/>
      <c r="M213" s="207"/>
      <c r="N213" s="158"/>
    </row>
    <row r="214" spans="1:14" ht="13.5" customHeight="1">
      <c r="A214" s="208"/>
      <c r="B214" s="208"/>
      <c r="C214" s="208"/>
      <c r="D214" s="208"/>
      <c r="E214" s="208"/>
      <c r="F214" s="208"/>
      <c r="G214" s="208"/>
      <c r="H214" s="208"/>
      <c r="I214" s="208"/>
      <c r="J214" s="208"/>
      <c r="K214" s="158"/>
      <c r="L214" s="158"/>
      <c r="M214" s="207"/>
      <c r="N214" s="158"/>
    </row>
    <row r="215" spans="1:14" ht="13.5" customHeight="1">
      <c r="A215" s="208"/>
      <c r="B215" s="208"/>
      <c r="C215" s="208"/>
      <c r="D215" s="208"/>
      <c r="E215" s="208"/>
      <c r="F215" s="208"/>
      <c r="G215" s="208"/>
      <c r="H215" s="208"/>
      <c r="I215" s="208"/>
      <c r="J215" s="208"/>
      <c r="K215" s="158"/>
      <c r="L215" s="158"/>
      <c r="M215" s="207"/>
      <c r="N215" s="158"/>
    </row>
    <row r="216" spans="1:14" ht="13.5" customHeight="1">
      <c r="A216" s="208"/>
      <c r="B216" s="208"/>
      <c r="C216" s="208"/>
      <c r="D216" s="208"/>
      <c r="E216" s="208"/>
      <c r="F216" s="208"/>
      <c r="G216" s="208"/>
      <c r="H216" s="208"/>
      <c r="I216" s="208"/>
      <c r="J216" s="208"/>
      <c r="K216" s="158"/>
      <c r="L216" s="158"/>
      <c r="M216" s="207"/>
      <c r="N216" s="158"/>
    </row>
    <row r="217" spans="1:14" ht="13.5" customHeight="1">
      <c r="A217" s="208"/>
      <c r="B217" s="208"/>
      <c r="C217" s="208"/>
      <c r="D217" s="208"/>
      <c r="E217" s="208"/>
      <c r="F217" s="208"/>
      <c r="G217" s="208"/>
      <c r="H217" s="208"/>
      <c r="I217" s="208"/>
      <c r="J217" s="208"/>
      <c r="K217" s="158"/>
      <c r="L217" s="158"/>
      <c r="M217" s="207"/>
      <c r="N217" s="158"/>
    </row>
    <row r="218" spans="1:14" ht="13.5" customHeight="1">
      <c r="A218" s="208"/>
      <c r="B218" s="208"/>
      <c r="C218" s="208"/>
      <c r="D218" s="208"/>
      <c r="E218" s="208"/>
      <c r="F218" s="208"/>
      <c r="G218" s="208"/>
      <c r="H218" s="208"/>
      <c r="I218" s="208"/>
      <c r="J218" s="208"/>
      <c r="K218" s="158"/>
      <c r="L218" s="158"/>
      <c r="M218" s="207"/>
      <c r="N218" s="158"/>
    </row>
    <row r="219" spans="1:14" ht="13.5" customHeight="1">
      <c r="A219" s="208"/>
      <c r="B219" s="208"/>
      <c r="C219" s="208"/>
      <c r="D219" s="208"/>
      <c r="E219" s="208"/>
      <c r="F219" s="208"/>
      <c r="G219" s="208"/>
      <c r="H219" s="208"/>
      <c r="I219" s="208"/>
      <c r="J219" s="208"/>
      <c r="K219" s="158"/>
      <c r="L219" s="158"/>
      <c r="M219" s="207"/>
      <c r="N219" s="158"/>
    </row>
    <row r="220" spans="1:14" ht="13.5" customHeight="1">
      <c r="A220" s="208"/>
      <c r="B220" s="208"/>
      <c r="C220" s="208"/>
      <c r="D220" s="208"/>
      <c r="E220" s="208"/>
      <c r="F220" s="208"/>
      <c r="G220" s="208"/>
      <c r="H220" s="208"/>
      <c r="I220" s="208"/>
      <c r="J220" s="208"/>
      <c r="K220" s="158"/>
      <c r="L220" s="158"/>
      <c r="M220" s="207"/>
      <c r="N220" s="158"/>
    </row>
    <row r="221" spans="1:14" ht="13.5" customHeight="1">
      <c r="A221" s="208"/>
      <c r="B221" s="208"/>
      <c r="C221" s="208"/>
      <c r="D221" s="208"/>
      <c r="E221" s="208"/>
      <c r="F221" s="208"/>
      <c r="G221" s="208"/>
      <c r="H221" s="208"/>
      <c r="I221" s="208"/>
      <c r="J221" s="208"/>
      <c r="K221" s="158"/>
      <c r="L221" s="158"/>
      <c r="M221" s="207"/>
      <c r="N221" s="158"/>
    </row>
    <row r="222" spans="1:14" ht="13.5" customHeight="1">
      <c r="A222" s="208"/>
      <c r="B222" s="208"/>
      <c r="C222" s="208"/>
      <c r="D222" s="208"/>
      <c r="E222" s="208"/>
      <c r="F222" s="208"/>
      <c r="G222" s="208"/>
      <c r="H222" s="208"/>
      <c r="I222" s="208"/>
      <c r="J222" s="208"/>
      <c r="K222" s="158"/>
      <c r="L222" s="158"/>
      <c r="M222" s="207"/>
      <c r="N222" s="158"/>
    </row>
    <row r="223" spans="1:14" ht="13.5" customHeight="1">
      <c r="A223" s="208"/>
      <c r="B223" s="208"/>
      <c r="C223" s="208"/>
      <c r="D223" s="208"/>
      <c r="E223" s="208"/>
      <c r="F223" s="208"/>
      <c r="G223" s="208"/>
      <c r="H223" s="208"/>
      <c r="I223" s="208"/>
      <c r="J223" s="208"/>
      <c r="K223" s="158"/>
      <c r="L223" s="158"/>
      <c r="M223" s="207"/>
      <c r="N223" s="158"/>
    </row>
    <row r="224" spans="1:14" ht="13.5" customHeight="1">
      <c r="A224" s="208"/>
      <c r="B224" s="208"/>
      <c r="C224" s="208"/>
      <c r="D224" s="208"/>
      <c r="E224" s="208"/>
      <c r="F224" s="208"/>
      <c r="G224" s="208"/>
      <c r="H224" s="208"/>
      <c r="I224" s="208"/>
      <c r="J224" s="208"/>
      <c r="K224" s="158"/>
      <c r="L224" s="158"/>
      <c r="M224" s="207"/>
      <c r="N224" s="158"/>
    </row>
    <row r="225" spans="1:14" ht="13.5" customHeight="1">
      <c r="A225" s="208"/>
      <c r="B225" s="208"/>
      <c r="C225" s="208"/>
      <c r="D225" s="208"/>
      <c r="E225" s="208"/>
      <c r="F225" s="208"/>
      <c r="G225" s="208"/>
      <c r="H225" s="208"/>
      <c r="I225" s="208"/>
      <c r="J225" s="208"/>
      <c r="K225" s="158"/>
      <c r="L225" s="158"/>
      <c r="M225" s="207"/>
      <c r="N225" s="158"/>
    </row>
    <row r="226" spans="1:14" ht="13.5" customHeight="1">
      <c r="A226" s="208"/>
      <c r="B226" s="208"/>
      <c r="C226" s="208"/>
      <c r="D226" s="208"/>
      <c r="E226" s="208"/>
      <c r="F226" s="208"/>
      <c r="G226" s="208"/>
      <c r="H226" s="208"/>
      <c r="I226" s="208"/>
      <c r="J226" s="208"/>
      <c r="K226" s="158"/>
      <c r="L226" s="158"/>
      <c r="M226" s="207"/>
      <c r="N226" s="158"/>
    </row>
    <row r="227" spans="1:14" ht="13.5" customHeight="1">
      <c r="A227" s="208"/>
      <c r="B227" s="208"/>
      <c r="C227" s="208"/>
      <c r="D227" s="208"/>
      <c r="E227" s="208"/>
      <c r="F227" s="208"/>
      <c r="G227" s="208"/>
      <c r="H227" s="208"/>
      <c r="I227" s="208"/>
      <c r="J227" s="208"/>
      <c r="K227" s="158"/>
      <c r="L227" s="158"/>
      <c r="M227" s="207"/>
      <c r="N227" s="158"/>
    </row>
    <row r="228" spans="1:14" ht="13.5" customHeight="1">
      <c r="A228" s="208"/>
      <c r="B228" s="208"/>
      <c r="C228" s="208"/>
      <c r="D228" s="208"/>
      <c r="E228" s="208"/>
      <c r="F228" s="208"/>
      <c r="G228" s="208"/>
      <c r="H228" s="208"/>
      <c r="I228" s="208"/>
      <c r="J228" s="208"/>
      <c r="K228" s="158"/>
      <c r="L228" s="158"/>
      <c r="M228" s="207"/>
      <c r="N228" s="158"/>
    </row>
    <row r="229" spans="1:14" ht="13.5" customHeight="1">
      <c r="A229" s="208"/>
      <c r="B229" s="208"/>
      <c r="C229" s="208"/>
      <c r="D229" s="208"/>
      <c r="E229" s="208"/>
      <c r="F229" s="208"/>
      <c r="G229" s="208"/>
      <c r="H229" s="208"/>
      <c r="I229" s="208"/>
      <c r="J229" s="208"/>
      <c r="K229" s="158"/>
      <c r="L229" s="158"/>
      <c r="M229" s="207"/>
      <c r="N229" s="158"/>
    </row>
    <row r="230" spans="1:14" ht="13.5" customHeight="1">
      <c r="A230" s="208"/>
      <c r="B230" s="208"/>
      <c r="C230" s="208"/>
      <c r="D230" s="208"/>
      <c r="E230" s="208"/>
      <c r="F230" s="208"/>
      <c r="G230" s="208"/>
      <c r="H230" s="208"/>
      <c r="I230" s="208"/>
      <c r="J230" s="208"/>
      <c r="K230" s="158"/>
      <c r="L230" s="158"/>
      <c r="M230" s="207"/>
      <c r="N230" s="158"/>
    </row>
    <row r="231" spans="1:14" ht="13.5" customHeight="1">
      <c r="A231" s="208"/>
      <c r="B231" s="208"/>
      <c r="C231" s="208"/>
      <c r="D231" s="208"/>
      <c r="E231" s="208"/>
      <c r="F231" s="208"/>
      <c r="G231" s="208"/>
      <c r="H231" s="208"/>
      <c r="I231" s="208"/>
      <c r="J231" s="208"/>
      <c r="K231" s="158"/>
      <c r="L231" s="158"/>
      <c r="M231" s="207"/>
      <c r="N231" s="158"/>
    </row>
    <row r="232" spans="1:14" ht="13.5" customHeight="1">
      <c r="A232" s="208"/>
      <c r="B232" s="208"/>
      <c r="C232" s="208"/>
      <c r="D232" s="208"/>
      <c r="E232" s="208"/>
      <c r="F232" s="208"/>
      <c r="G232" s="208"/>
      <c r="H232" s="208"/>
      <c r="I232" s="208"/>
      <c r="J232" s="208"/>
      <c r="K232" s="158"/>
      <c r="L232" s="158"/>
      <c r="M232" s="207"/>
      <c r="N232" s="158"/>
    </row>
    <row r="233" spans="1:14" ht="13.5" customHeight="1">
      <c r="A233" s="208"/>
      <c r="B233" s="208"/>
      <c r="C233" s="208"/>
      <c r="D233" s="208"/>
      <c r="E233" s="208"/>
      <c r="F233" s="208"/>
      <c r="G233" s="208"/>
      <c r="H233" s="208"/>
      <c r="I233" s="208"/>
      <c r="J233" s="208"/>
      <c r="K233" s="158"/>
      <c r="L233" s="158"/>
      <c r="M233" s="207"/>
      <c r="N233" s="158"/>
    </row>
    <row r="234" spans="1:14" ht="13.5" customHeight="1">
      <c r="A234" s="208"/>
      <c r="B234" s="208"/>
      <c r="C234" s="208"/>
      <c r="D234" s="208"/>
      <c r="E234" s="208"/>
      <c r="F234" s="208"/>
      <c r="G234" s="208"/>
      <c r="H234" s="208"/>
      <c r="I234" s="208"/>
      <c r="J234" s="208"/>
      <c r="K234" s="158"/>
      <c r="L234" s="158"/>
      <c r="M234" s="207"/>
      <c r="N234" s="158"/>
    </row>
    <row r="235" spans="1:14" ht="13.5" customHeight="1">
      <c r="A235" s="208"/>
      <c r="B235" s="208"/>
      <c r="C235" s="208"/>
      <c r="D235" s="208"/>
      <c r="E235" s="208"/>
      <c r="F235" s="208"/>
      <c r="G235" s="208"/>
      <c r="H235" s="208"/>
      <c r="I235" s="208"/>
      <c r="J235" s="208"/>
      <c r="K235" s="158"/>
      <c r="L235" s="158"/>
      <c r="M235" s="207"/>
      <c r="N235" s="158"/>
    </row>
    <row r="236" spans="1:14" ht="13.5" customHeight="1">
      <c r="A236" s="208"/>
      <c r="B236" s="208"/>
      <c r="C236" s="208"/>
      <c r="D236" s="208"/>
      <c r="E236" s="208"/>
      <c r="F236" s="208"/>
      <c r="G236" s="208"/>
      <c r="H236" s="208"/>
      <c r="I236" s="208"/>
      <c r="J236" s="208"/>
      <c r="K236" s="158"/>
      <c r="L236" s="158"/>
      <c r="M236" s="207"/>
      <c r="N236" s="158"/>
    </row>
    <row r="237" spans="1:14" ht="13.5" customHeight="1">
      <c r="A237" s="208"/>
      <c r="B237" s="208"/>
      <c r="C237" s="208"/>
      <c r="D237" s="208"/>
      <c r="E237" s="208"/>
      <c r="F237" s="208"/>
      <c r="G237" s="208"/>
      <c r="H237" s="208"/>
      <c r="I237" s="208"/>
      <c r="J237" s="208"/>
      <c r="K237" s="158"/>
      <c r="L237" s="158"/>
      <c r="M237" s="207"/>
      <c r="N237" s="158"/>
    </row>
    <row r="238" spans="1:14" ht="13.5" customHeight="1">
      <c r="A238" s="208"/>
      <c r="B238" s="208"/>
      <c r="C238" s="208"/>
      <c r="D238" s="208"/>
      <c r="E238" s="208"/>
      <c r="F238" s="208"/>
      <c r="G238" s="208"/>
      <c r="H238" s="208"/>
      <c r="I238" s="208"/>
      <c r="J238" s="208"/>
      <c r="K238" s="158"/>
      <c r="L238" s="158"/>
      <c r="M238" s="207"/>
      <c r="N238" s="158"/>
    </row>
    <row r="239" spans="1:14" ht="13.5" customHeight="1">
      <c r="A239" s="208"/>
      <c r="B239" s="208"/>
      <c r="C239" s="208"/>
      <c r="D239" s="208"/>
      <c r="E239" s="208"/>
      <c r="F239" s="208"/>
      <c r="G239" s="208"/>
      <c r="H239" s="208"/>
      <c r="I239" s="208"/>
      <c r="J239" s="208"/>
      <c r="K239" s="158"/>
      <c r="L239" s="158"/>
      <c r="M239" s="207"/>
      <c r="N239" s="158"/>
    </row>
    <row r="240" spans="1:14" ht="13.5" customHeight="1">
      <c r="A240" s="208"/>
      <c r="B240" s="208"/>
      <c r="C240" s="208"/>
      <c r="D240" s="208"/>
      <c r="E240" s="208"/>
      <c r="F240" s="208"/>
      <c r="G240" s="208"/>
      <c r="H240" s="208"/>
      <c r="I240" s="208"/>
      <c r="J240" s="208"/>
      <c r="K240" s="158"/>
      <c r="L240" s="158"/>
      <c r="M240" s="207"/>
      <c r="N240" s="158"/>
    </row>
    <row r="241" spans="1:14" ht="13.5" customHeight="1">
      <c r="A241" s="208"/>
      <c r="B241" s="208"/>
      <c r="C241" s="208"/>
      <c r="D241" s="208"/>
      <c r="E241" s="208"/>
      <c r="F241" s="208"/>
      <c r="G241" s="208"/>
      <c r="H241" s="208"/>
      <c r="I241" s="208"/>
      <c r="J241" s="208"/>
      <c r="K241" s="158"/>
      <c r="L241" s="158"/>
      <c r="M241" s="207"/>
      <c r="N241" s="158"/>
    </row>
    <row r="242" spans="1:14" ht="13.5" customHeight="1">
      <c r="A242" s="208"/>
      <c r="B242" s="208"/>
      <c r="C242" s="208"/>
      <c r="D242" s="208"/>
      <c r="E242" s="208"/>
      <c r="F242" s="208"/>
      <c r="G242" s="208"/>
      <c r="H242" s="208"/>
      <c r="I242" s="208"/>
      <c r="J242" s="208"/>
      <c r="K242" s="158"/>
      <c r="L242" s="158"/>
      <c r="M242" s="207"/>
      <c r="N242" s="158"/>
    </row>
    <row r="243" spans="1:14" ht="13.5" customHeight="1">
      <c r="A243" s="208"/>
      <c r="B243" s="208"/>
      <c r="C243" s="208"/>
      <c r="D243" s="208"/>
      <c r="E243" s="208"/>
      <c r="F243" s="208"/>
      <c r="G243" s="208"/>
      <c r="H243" s="208"/>
      <c r="I243" s="208"/>
      <c r="J243" s="208"/>
      <c r="K243" s="158"/>
      <c r="L243" s="158"/>
      <c r="M243" s="207"/>
      <c r="N243" s="158"/>
    </row>
    <row r="244" spans="1:14" ht="13.5" customHeight="1">
      <c r="A244" s="208"/>
      <c r="B244" s="208"/>
      <c r="C244" s="208"/>
      <c r="D244" s="208"/>
      <c r="E244" s="208"/>
      <c r="F244" s="208"/>
      <c r="G244" s="208"/>
      <c r="H244" s="208"/>
      <c r="I244" s="208"/>
      <c r="J244" s="208"/>
      <c r="K244" s="158"/>
      <c r="L244" s="158"/>
      <c r="M244" s="207"/>
      <c r="N244" s="158"/>
    </row>
    <row r="245" spans="1:14" ht="13.5" customHeight="1">
      <c r="A245" s="208"/>
      <c r="B245" s="208"/>
      <c r="C245" s="208"/>
      <c r="D245" s="208"/>
      <c r="E245" s="208"/>
      <c r="F245" s="208"/>
      <c r="G245" s="208"/>
      <c r="H245" s="208"/>
      <c r="I245" s="208"/>
      <c r="J245" s="208"/>
      <c r="K245" s="158"/>
      <c r="L245" s="158"/>
      <c r="M245" s="207"/>
      <c r="N245" s="158"/>
    </row>
    <row r="246" spans="1:14" ht="13.5" customHeight="1">
      <c r="A246" s="208"/>
      <c r="B246" s="208"/>
      <c r="C246" s="208"/>
      <c r="D246" s="208"/>
      <c r="E246" s="208"/>
      <c r="F246" s="208"/>
      <c r="G246" s="208"/>
      <c r="H246" s="208"/>
      <c r="I246" s="208"/>
      <c r="J246" s="208"/>
      <c r="K246" s="158"/>
      <c r="L246" s="158"/>
      <c r="M246" s="207"/>
      <c r="N246" s="158"/>
    </row>
    <row r="247" spans="1:14" ht="13.5" customHeight="1">
      <c r="A247" s="208"/>
      <c r="B247" s="208"/>
      <c r="C247" s="208"/>
      <c r="D247" s="208"/>
      <c r="E247" s="208"/>
      <c r="F247" s="208"/>
      <c r="G247" s="208"/>
      <c r="H247" s="208"/>
      <c r="I247" s="208"/>
      <c r="J247" s="208"/>
      <c r="K247" s="158"/>
      <c r="L247" s="158"/>
      <c r="M247" s="207"/>
      <c r="N247" s="158"/>
    </row>
    <row r="248" spans="1:14" ht="13.5" customHeight="1">
      <c r="A248" s="208"/>
      <c r="B248" s="208"/>
      <c r="C248" s="208"/>
      <c r="D248" s="208"/>
      <c r="E248" s="208"/>
      <c r="F248" s="208"/>
      <c r="G248" s="208"/>
      <c r="H248" s="208"/>
      <c r="I248" s="208"/>
      <c r="J248" s="208"/>
      <c r="K248" s="158"/>
      <c r="L248" s="158"/>
      <c r="M248" s="207"/>
      <c r="N248" s="158"/>
    </row>
    <row r="249" spans="1:14" ht="13.5" customHeight="1">
      <c r="A249" s="208"/>
      <c r="B249" s="208"/>
      <c r="C249" s="208"/>
      <c r="D249" s="208"/>
      <c r="E249" s="208"/>
      <c r="F249" s="208"/>
      <c r="G249" s="208"/>
      <c r="H249" s="208"/>
      <c r="I249" s="208"/>
      <c r="J249" s="208"/>
      <c r="K249" s="158"/>
      <c r="L249" s="158"/>
      <c r="M249" s="207"/>
      <c r="N249" s="158"/>
    </row>
    <row r="250" spans="1:14" ht="13.5" customHeight="1">
      <c r="A250" s="208"/>
      <c r="B250" s="208"/>
      <c r="C250" s="208"/>
      <c r="D250" s="208"/>
      <c r="E250" s="208"/>
      <c r="F250" s="208"/>
      <c r="G250" s="208"/>
      <c r="H250" s="208"/>
      <c r="I250" s="208"/>
      <c r="J250" s="208"/>
      <c r="K250" s="158"/>
      <c r="L250" s="158"/>
      <c r="M250" s="207"/>
      <c r="N250" s="158"/>
    </row>
    <row r="251" spans="1:14" ht="13.5" customHeight="1">
      <c r="A251" s="208"/>
      <c r="B251" s="208"/>
      <c r="C251" s="208"/>
      <c r="D251" s="208"/>
      <c r="E251" s="208"/>
      <c r="F251" s="208"/>
      <c r="G251" s="208"/>
      <c r="H251" s="208"/>
      <c r="I251" s="208"/>
      <c r="J251" s="208"/>
      <c r="K251" s="158"/>
      <c r="L251" s="158"/>
      <c r="M251" s="207"/>
      <c r="N251" s="158"/>
    </row>
    <row r="252" spans="1:14" ht="13.5" customHeight="1">
      <c r="A252" s="208"/>
      <c r="B252" s="208"/>
      <c r="C252" s="208"/>
      <c r="D252" s="208"/>
      <c r="E252" s="208"/>
      <c r="F252" s="208"/>
      <c r="G252" s="208"/>
      <c r="H252" s="208"/>
      <c r="I252" s="208"/>
      <c r="J252" s="208"/>
      <c r="K252" s="158"/>
      <c r="L252" s="158"/>
      <c r="M252" s="207"/>
      <c r="N252" s="158"/>
    </row>
    <row r="253" spans="1:14" ht="13.5" customHeight="1">
      <c r="A253" s="208"/>
      <c r="B253" s="208"/>
      <c r="C253" s="208"/>
      <c r="D253" s="208"/>
      <c r="E253" s="208"/>
      <c r="F253" s="208"/>
      <c r="G253" s="208"/>
      <c r="H253" s="208"/>
      <c r="I253" s="208"/>
      <c r="J253" s="208"/>
      <c r="K253" s="158"/>
      <c r="L253" s="158"/>
      <c r="M253" s="207"/>
      <c r="N253" s="158"/>
    </row>
    <row r="254" spans="1:14" ht="13.5" customHeight="1">
      <c r="A254" s="208"/>
      <c r="B254" s="208"/>
      <c r="C254" s="208"/>
      <c r="D254" s="208"/>
      <c r="E254" s="208"/>
      <c r="F254" s="208"/>
      <c r="G254" s="208"/>
      <c r="H254" s="208"/>
      <c r="I254" s="208"/>
      <c r="J254" s="208"/>
      <c r="K254" s="158"/>
      <c r="L254" s="158"/>
      <c r="M254" s="207"/>
      <c r="N254" s="158"/>
    </row>
    <row r="255" spans="1:14" ht="13.5" customHeight="1">
      <c r="A255" s="208"/>
      <c r="B255" s="208"/>
      <c r="C255" s="208"/>
      <c r="D255" s="208"/>
      <c r="E255" s="208"/>
      <c r="F255" s="208"/>
      <c r="G255" s="208"/>
      <c r="H255" s="208"/>
      <c r="I255" s="208"/>
      <c r="J255" s="208"/>
      <c r="K255" s="158"/>
      <c r="L255" s="158"/>
      <c r="M255" s="207"/>
      <c r="N255" s="158"/>
    </row>
    <row r="256" spans="1:14" ht="13.5" customHeight="1">
      <c r="A256" s="208"/>
      <c r="B256" s="208"/>
      <c r="C256" s="208"/>
      <c r="D256" s="208"/>
      <c r="E256" s="208"/>
      <c r="F256" s="208"/>
      <c r="G256" s="208"/>
      <c r="H256" s="208"/>
      <c r="I256" s="208"/>
      <c r="J256" s="208"/>
      <c r="K256" s="158"/>
      <c r="L256" s="158"/>
      <c r="M256" s="207"/>
      <c r="N256" s="158"/>
    </row>
    <row r="257" spans="1:14" ht="13.5" customHeight="1">
      <c r="A257" s="208"/>
      <c r="B257" s="208"/>
      <c r="C257" s="208"/>
      <c r="D257" s="208"/>
      <c r="E257" s="208"/>
      <c r="F257" s="208"/>
      <c r="G257" s="208"/>
      <c r="H257" s="208"/>
      <c r="I257" s="208"/>
      <c r="J257" s="208"/>
      <c r="K257" s="158"/>
      <c r="L257" s="158"/>
      <c r="M257" s="207"/>
      <c r="N257" s="158"/>
    </row>
    <row r="258" spans="1:14" ht="13.5" customHeight="1">
      <c r="A258" s="208"/>
      <c r="B258" s="208"/>
      <c r="C258" s="208"/>
      <c r="D258" s="208"/>
      <c r="E258" s="208"/>
      <c r="F258" s="208"/>
      <c r="G258" s="208"/>
      <c r="H258" s="208"/>
      <c r="I258" s="208"/>
      <c r="J258" s="208"/>
      <c r="K258" s="158"/>
      <c r="L258" s="158"/>
      <c r="M258" s="207"/>
      <c r="N258" s="158"/>
    </row>
    <row r="259" spans="1:14" ht="13.5" customHeight="1">
      <c r="A259" s="208"/>
      <c r="B259" s="208"/>
      <c r="C259" s="208"/>
      <c r="D259" s="208"/>
      <c r="E259" s="208"/>
      <c r="F259" s="208"/>
      <c r="G259" s="208"/>
      <c r="H259" s="208"/>
      <c r="I259" s="208"/>
      <c r="J259" s="208"/>
      <c r="K259" s="158"/>
      <c r="L259" s="158"/>
      <c r="M259" s="207"/>
      <c r="N259" s="158"/>
    </row>
    <row r="260" spans="1:14" ht="13.5" customHeight="1">
      <c r="A260" s="208"/>
      <c r="B260" s="208"/>
      <c r="C260" s="208"/>
      <c r="D260" s="208"/>
      <c r="E260" s="208"/>
      <c r="F260" s="208"/>
      <c r="G260" s="208"/>
      <c r="H260" s="208"/>
      <c r="I260" s="208"/>
      <c r="J260" s="208"/>
      <c r="K260" s="158"/>
      <c r="L260" s="158"/>
      <c r="M260" s="207"/>
      <c r="N260" s="158"/>
    </row>
    <row r="261" spans="1:14" ht="13.5" customHeight="1">
      <c r="A261" s="208"/>
      <c r="B261" s="208"/>
      <c r="C261" s="208"/>
      <c r="D261" s="208"/>
      <c r="E261" s="208"/>
      <c r="F261" s="208"/>
      <c r="G261" s="208"/>
      <c r="H261" s="208"/>
      <c r="I261" s="208"/>
      <c r="J261" s="208"/>
      <c r="K261" s="158"/>
      <c r="L261" s="158"/>
      <c r="M261" s="207"/>
      <c r="N261" s="158"/>
    </row>
    <row r="262" spans="1:14" ht="13.5" customHeight="1">
      <c r="A262" s="208"/>
      <c r="B262" s="208"/>
      <c r="C262" s="208"/>
      <c r="D262" s="208"/>
      <c r="E262" s="208"/>
      <c r="F262" s="208"/>
      <c r="G262" s="208"/>
      <c r="H262" s="208"/>
      <c r="I262" s="208"/>
      <c r="J262" s="208"/>
      <c r="K262" s="158"/>
      <c r="L262" s="158"/>
      <c r="M262" s="207"/>
      <c r="N262" s="158"/>
    </row>
    <row r="263" spans="1:14" ht="13.5" customHeight="1">
      <c r="A263" s="208"/>
      <c r="B263" s="208"/>
      <c r="C263" s="208"/>
      <c r="D263" s="208"/>
      <c r="E263" s="208"/>
      <c r="F263" s="208"/>
      <c r="G263" s="208"/>
      <c r="H263" s="208"/>
      <c r="I263" s="208"/>
      <c r="J263" s="208"/>
      <c r="K263" s="158"/>
      <c r="L263" s="158"/>
      <c r="M263" s="207"/>
      <c r="N263" s="158"/>
    </row>
    <row r="264" spans="1:14" ht="13.5" customHeight="1">
      <c r="A264" s="208"/>
      <c r="B264" s="208"/>
      <c r="C264" s="208"/>
      <c r="D264" s="208"/>
      <c r="E264" s="208"/>
      <c r="F264" s="208"/>
      <c r="G264" s="208"/>
      <c r="H264" s="208"/>
      <c r="I264" s="208"/>
      <c r="J264" s="208"/>
      <c r="K264" s="158"/>
      <c r="L264" s="158"/>
      <c r="M264" s="207"/>
      <c r="N264" s="158"/>
    </row>
    <row r="265" spans="1:14" ht="13.5" customHeight="1">
      <c r="A265" s="208"/>
      <c r="B265" s="208"/>
      <c r="C265" s="208"/>
      <c r="D265" s="208"/>
      <c r="E265" s="208"/>
      <c r="F265" s="208"/>
      <c r="G265" s="208"/>
      <c r="H265" s="208"/>
      <c r="I265" s="208"/>
      <c r="J265" s="208"/>
      <c r="K265" s="158"/>
      <c r="L265" s="158"/>
      <c r="M265" s="207"/>
      <c r="N265" s="158"/>
    </row>
    <row r="266" spans="1:14" ht="13.5" customHeight="1">
      <c r="A266" s="208"/>
      <c r="B266" s="208"/>
      <c r="C266" s="208"/>
      <c r="D266" s="208"/>
      <c r="E266" s="208"/>
      <c r="F266" s="208"/>
      <c r="G266" s="208"/>
      <c r="H266" s="208"/>
      <c r="I266" s="208"/>
      <c r="J266" s="208"/>
      <c r="K266" s="158"/>
      <c r="L266" s="158"/>
      <c r="M266" s="207"/>
      <c r="N266" s="158"/>
    </row>
    <row r="267" spans="1:14" ht="13.5" customHeight="1">
      <c r="A267" s="208"/>
      <c r="B267" s="208"/>
      <c r="C267" s="208"/>
      <c r="D267" s="208"/>
      <c r="E267" s="208"/>
      <c r="F267" s="208"/>
      <c r="G267" s="208"/>
      <c r="H267" s="208"/>
      <c r="I267" s="208"/>
      <c r="J267" s="208"/>
      <c r="K267" s="158"/>
      <c r="L267" s="158"/>
      <c r="M267" s="207"/>
      <c r="N267" s="158"/>
    </row>
    <row r="268" spans="1:14" ht="13.5" customHeight="1">
      <c r="A268" s="208"/>
      <c r="B268" s="208"/>
      <c r="C268" s="208"/>
      <c r="D268" s="208"/>
      <c r="E268" s="208"/>
      <c r="F268" s="208"/>
      <c r="G268" s="208"/>
      <c r="H268" s="208"/>
      <c r="I268" s="208"/>
      <c r="J268" s="208"/>
      <c r="K268" s="158"/>
      <c r="L268" s="158"/>
      <c r="M268" s="207"/>
      <c r="N268" s="158"/>
    </row>
    <row r="269" spans="1:14" ht="13.5" customHeight="1">
      <c r="A269" s="208"/>
      <c r="B269" s="208"/>
      <c r="C269" s="208"/>
      <c r="D269" s="208"/>
      <c r="E269" s="208"/>
      <c r="F269" s="208"/>
      <c r="G269" s="208"/>
      <c r="H269" s="208"/>
      <c r="I269" s="208"/>
      <c r="J269" s="208"/>
      <c r="K269" s="158"/>
      <c r="L269" s="158"/>
      <c r="M269" s="207"/>
      <c r="N269" s="158"/>
    </row>
    <row r="270" spans="1:14" ht="13.5" customHeight="1">
      <c r="A270" s="208"/>
      <c r="B270" s="208"/>
      <c r="C270" s="208"/>
      <c r="D270" s="208"/>
      <c r="E270" s="208"/>
      <c r="F270" s="208"/>
      <c r="G270" s="208"/>
      <c r="H270" s="208"/>
      <c r="I270" s="208"/>
      <c r="J270" s="208"/>
      <c r="K270" s="158"/>
      <c r="L270" s="158"/>
      <c r="M270" s="207"/>
      <c r="N270" s="158"/>
    </row>
    <row r="271" spans="1:14" ht="13.5" customHeight="1">
      <c r="A271" s="208"/>
      <c r="B271" s="208"/>
      <c r="C271" s="208"/>
      <c r="D271" s="208"/>
      <c r="E271" s="208"/>
      <c r="F271" s="208"/>
      <c r="G271" s="208"/>
      <c r="H271" s="208"/>
      <c r="I271" s="208"/>
      <c r="J271" s="208"/>
      <c r="K271" s="158"/>
      <c r="L271" s="158"/>
      <c r="M271" s="207"/>
      <c r="N271" s="158"/>
    </row>
    <row r="272" spans="1:14" ht="13.5" customHeight="1">
      <c r="A272" s="208"/>
      <c r="B272" s="208"/>
      <c r="C272" s="208"/>
      <c r="D272" s="208"/>
      <c r="E272" s="208"/>
      <c r="F272" s="208"/>
      <c r="G272" s="208"/>
      <c r="H272" s="208"/>
      <c r="I272" s="208"/>
      <c r="J272" s="208"/>
      <c r="K272" s="158"/>
      <c r="L272" s="158"/>
      <c r="M272" s="207"/>
      <c r="N272" s="158"/>
    </row>
    <row r="273" spans="1:14" ht="13.5" customHeight="1">
      <c r="A273" s="208"/>
      <c r="B273" s="208"/>
      <c r="C273" s="208"/>
      <c r="D273" s="208"/>
      <c r="E273" s="208"/>
      <c r="F273" s="208"/>
      <c r="G273" s="208"/>
      <c r="H273" s="208"/>
      <c r="I273" s="208"/>
      <c r="J273" s="208"/>
      <c r="K273" s="158"/>
      <c r="L273" s="158"/>
      <c r="M273" s="207"/>
      <c r="N273" s="158"/>
    </row>
    <row r="274" spans="1:14" ht="13.5" customHeight="1">
      <c r="A274" s="208"/>
      <c r="B274" s="208"/>
      <c r="C274" s="208"/>
      <c r="D274" s="208"/>
      <c r="E274" s="208"/>
      <c r="F274" s="208"/>
      <c r="G274" s="208"/>
      <c r="H274" s="208"/>
      <c r="I274" s="208"/>
      <c r="J274" s="208"/>
      <c r="K274" s="158"/>
      <c r="L274" s="158"/>
      <c r="M274" s="207"/>
      <c r="N274" s="158"/>
    </row>
    <row r="275" spans="1:14" ht="13.5" customHeight="1">
      <c r="A275" s="208"/>
      <c r="B275" s="208"/>
      <c r="C275" s="208"/>
      <c r="D275" s="208"/>
      <c r="E275" s="208"/>
      <c r="F275" s="208"/>
      <c r="G275" s="208"/>
      <c r="H275" s="208"/>
      <c r="I275" s="208"/>
      <c r="J275" s="208"/>
      <c r="K275" s="158"/>
      <c r="L275" s="158"/>
      <c r="M275" s="207"/>
      <c r="N275" s="158"/>
    </row>
    <row r="276" spans="1:14" ht="13.5" customHeight="1">
      <c r="A276" s="208"/>
      <c r="B276" s="208"/>
      <c r="C276" s="208"/>
      <c r="D276" s="208"/>
      <c r="E276" s="208"/>
      <c r="F276" s="208"/>
      <c r="G276" s="208"/>
      <c r="H276" s="208"/>
      <c r="I276" s="208"/>
      <c r="J276" s="208"/>
      <c r="K276" s="158"/>
      <c r="L276" s="158"/>
      <c r="M276" s="207"/>
      <c r="N276" s="158"/>
    </row>
    <row r="277" spans="1:14" ht="13.5" customHeight="1">
      <c r="A277" s="208"/>
      <c r="B277" s="208"/>
      <c r="C277" s="208"/>
      <c r="D277" s="208"/>
      <c r="E277" s="208"/>
      <c r="F277" s="208"/>
      <c r="G277" s="208"/>
      <c r="H277" s="208"/>
      <c r="I277" s="208"/>
      <c r="J277" s="208"/>
      <c r="K277" s="158"/>
      <c r="L277" s="158"/>
      <c r="M277" s="207"/>
      <c r="N277" s="158"/>
    </row>
    <row r="278" spans="1:14" ht="13.5" customHeight="1">
      <c r="A278" s="208"/>
      <c r="B278" s="208"/>
      <c r="C278" s="208"/>
      <c r="D278" s="208"/>
      <c r="E278" s="208"/>
      <c r="F278" s="208"/>
      <c r="G278" s="208"/>
      <c r="H278" s="208"/>
      <c r="I278" s="208"/>
      <c r="J278" s="208"/>
      <c r="K278" s="158"/>
      <c r="L278" s="158"/>
      <c r="M278" s="207"/>
      <c r="N278" s="158"/>
    </row>
    <row r="279" spans="1:14" ht="13.5" customHeight="1">
      <c r="A279" s="208"/>
      <c r="B279" s="208"/>
      <c r="C279" s="208"/>
      <c r="D279" s="208"/>
      <c r="E279" s="208"/>
      <c r="F279" s="208"/>
      <c r="G279" s="208"/>
      <c r="H279" s="208"/>
      <c r="I279" s="208"/>
      <c r="J279" s="208"/>
      <c r="K279" s="158"/>
      <c r="L279" s="158"/>
      <c r="M279" s="207"/>
      <c r="N279" s="158"/>
    </row>
    <row r="280" spans="1:14" ht="13.5" customHeight="1">
      <c r="A280" s="208"/>
      <c r="B280" s="208"/>
      <c r="C280" s="208"/>
      <c r="D280" s="208"/>
      <c r="E280" s="208"/>
      <c r="F280" s="208"/>
      <c r="G280" s="208"/>
      <c r="H280" s="208"/>
      <c r="I280" s="208"/>
      <c r="J280" s="208"/>
      <c r="K280" s="158"/>
      <c r="L280" s="158"/>
      <c r="M280" s="207"/>
      <c r="N280" s="158"/>
    </row>
    <row r="281" spans="1:14" ht="13.5" customHeight="1">
      <c r="A281" s="208"/>
      <c r="B281" s="208"/>
      <c r="C281" s="208"/>
      <c r="D281" s="208"/>
      <c r="E281" s="208"/>
      <c r="F281" s="208"/>
      <c r="G281" s="208"/>
      <c r="H281" s="208"/>
      <c r="I281" s="208"/>
      <c r="J281" s="208"/>
      <c r="K281" s="158"/>
      <c r="L281" s="158"/>
      <c r="M281" s="207"/>
      <c r="N281" s="158"/>
    </row>
    <row r="282" spans="1:14" ht="13.5" customHeight="1">
      <c r="A282" s="208"/>
      <c r="B282" s="208"/>
      <c r="C282" s="208"/>
      <c r="D282" s="208"/>
      <c r="E282" s="208"/>
      <c r="F282" s="208"/>
      <c r="G282" s="208"/>
      <c r="H282" s="208"/>
      <c r="I282" s="208"/>
      <c r="J282" s="208"/>
      <c r="K282" s="158"/>
      <c r="L282" s="158"/>
      <c r="M282" s="207"/>
      <c r="N282" s="158"/>
    </row>
    <row r="283" spans="1:14" ht="13.5" customHeight="1">
      <c r="A283" s="208"/>
      <c r="B283" s="208"/>
      <c r="C283" s="208"/>
      <c r="D283" s="208"/>
      <c r="E283" s="208"/>
      <c r="F283" s="208"/>
      <c r="G283" s="208"/>
      <c r="H283" s="208"/>
      <c r="I283" s="208"/>
      <c r="J283" s="208"/>
      <c r="K283" s="158"/>
      <c r="L283" s="158"/>
      <c r="M283" s="207"/>
      <c r="N283" s="158"/>
    </row>
    <row r="284" spans="1:14" ht="13.5" customHeight="1">
      <c r="A284" s="208"/>
      <c r="B284" s="208"/>
      <c r="C284" s="208"/>
      <c r="D284" s="208"/>
      <c r="E284" s="208"/>
      <c r="F284" s="208"/>
      <c r="G284" s="208"/>
      <c r="H284" s="208"/>
      <c r="I284" s="208"/>
      <c r="J284" s="208"/>
      <c r="K284" s="158"/>
      <c r="L284" s="158"/>
      <c r="M284" s="207"/>
      <c r="N284" s="158"/>
    </row>
    <row r="285" spans="1:14" ht="13.5" customHeight="1">
      <c r="A285" s="208"/>
      <c r="B285" s="208"/>
      <c r="C285" s="208"/>
      <c r="D285" s="208"/>
      <c r="E285" s="208"/>
      <c r="F285" s="208"/>
      <c r="G285" s="208"/>
      <c r="H285" s="208"/>
      <c r="I285" s="208"/>
      <c r="J285" s="208"/>
      <c r="K285" s="158"/>
      <c r="L285" s="158"/>
      <c r="M285" s="207"/>
      <c r="N285" s="158"/>
    </row>
    <row r="286" spans="1:14" ht="13.5" customHeight="1">
      <c r="A286" s="208"/>
      <c r="B286" s="208"/>
      <c r="C286" s="208"/>
      <c r="D286" s="208"/>
      <c r="E286" s="208"/>
      <c r="F286" s="208"/>
      <c r="G286" s="208"/>
      <c r="H286" s="208"/>
      <c r="I286" s="208"/>
      <c r="J286" s="208"/>
      <c r="K286" s="158"/>
      <c r="L286" s="158"/>
      <c r="M286" s="207"/>
      <c r="N286" s="158"/>
    </row>
    <row r="287" spans="1:14" ht="13.5" customHeight="1">
      <c r="A287" s="208"/>
      <c r="B287" s="208"/>
      <c r="C287" s="208"/>
      <c r="D287" s="208"/>
      <c r="E287" s="208"/>
      <c r="F287" s="208"/>
      <c r="G287" s="208"/>
      <c r="H287" s="208"/>
      <c r="I287" s="208"/>
      <c r="J287" s="208"/>
      <c r="K287" s="158"/>
      <c r="L287" s="158"/>
      <c r="M287" s="207"/>
      <c r="N287" s="158"/>
    </row>
    <row r="288" spans="1:14" ht="13.5" customHeight="1">
      <c r="A288" s="208"/>
      <c r="B288" s="208"/>
      <c r="C288" s="208"/>
      <c r="D288" s="208"/>
      <c r="E288" s="208"/>
      <c r="F288" s="208"/>
      <c r="G288" s="208"/>
      <c r="H288" s="208"/>
      <c r="I288" s="208"/>
      <c r="J288" s="208"/>
      <c r="K288" s="158"/>
      <c r="L288" s="158"/>
      <c r="M288" s="207"/>
      <c r="N288" s="158"/>
    </row>
    <row r="289" spans="1:14" ht="13.5" customHeight="1">
      <c r="A289" s="208"/>
      <c r="B289" s="208"/>
      <c r="C289" s="208"/>
      <c r="D289" s="208"/>
      <c r="E289" s="208"/>
      <c r="F289" s="208"/>
      <c r="G289" s="208"/>
      <c r="H289" s="208"/>
      <c r="I289" s="208"/>
      <c r="J289" s="208"/>
      <c r="K289" s="158"/>
      <c r="L289" s="158"/>
      <c r="M289" s="207"/>
      <c r="N289" s="158"/>
    </row>
    <row r="290" spans="1:14" ht="13.5" customHeight="1">
      <c r="A290" s="208"/>
      <c r="B290" s="208"/>
      <c r="C290" s="208"/>
      <c r="D290" s="208"/>
      <c r="E290" s="208"/>
      <c r="F290" s="208"/>
      <c r="G290" s="208"/>
      <c r="H290" s="208"/>
      <c r="I290" s="208"/>
      <c r="J290" s="208"/>
      <c r="K290" s="158"/>
      <c r="L290" s="158"/>
      <c r="M290" s="207"/>
      <c r="N290" s="158"/>
    </row>
    <row r="291" spans="1:14" ht="13.5" customHeight="1">
      <c r="A291" s="208"/>
      <c r="B291" s="208"/>
      <c r="C291" s="208"/>
      <c r="D291" s="208"/>
      <c r="E291" s="208"/>
      <c r="F291" s="208"/>
      <c r="G291" s="208"/>
      <c r="H291" s="208"/>
      <c r="I291" s="208"/>
      <c r="J291" s="208"/>
      <c r="K291" s="158"/>
      <c r="L291" s="158"/>
      <c r="M291" s="207"/>
      <c r="N291" s="158"/>
    </row>
    <row r="292" spans="1:14" ht="13.5" customHeight="1">
      <c r="A292" s="208"/>
      <c r="B292" s="208"/>
      <c r="C292" s="208"/>
      <c r="D292" s="208"/>
      <c r="E292" s="208"/>
      <c r="F292" s="208"/>
      <c r="G292" s="208"/>
      <c r="H292" s="208"/>
      <c r="I292" s="208"/>
      <c r="J292" s="208"/>
      <c r="K292" s="158"/>
      <c r="L292" s="158"/>
      <c r="M292" s="207"/>
      <c r="N292" s="158"/>
    </row>
    <row r="293" spans="1:14" ht="13.5" customHeight="1">
      <c r="A293" s="208"/>
      <c r="B293" s="208"/>
      <c r="C293" s="208"/>
      <c r="D293" s="208"/>
      <c r="E293" s="208"/>
      <c r="F293" s="208"/>
      <c r="G293" s="208"/>
      <c r="H293" s="208"/>
      <c r="I293" s="208"/>
      <c r="J293" s="208"/>
      <c r="K293" s="158"/>
      <c r="L293" s="158"/>
      <c r="M293" s="207"/>
      <c r="N293" s="158"/>
    </row>
    <row r="294" spans="1:14" ht="13.5" customHeight="1">
      <c r="A294" s="208"/>
      <c r="B294" s="208"/>
      <c r="C294" s="208"/>
      <c r="D294" s="208"/>
      <c r="E294" s="208"/>
      <c r="F294" s="208"/>
      <c r="G294" s="208"/>
      <c r="H294" s="208"/>
      <c r="I294" s="208"/>
      <c r="J294" s="208"/>
      <c r="K294" s="158"/>
      <c r="L294" s="158"/>
      <c r="M294" s="207"/>
      <c r="N294" s="158"/>
    </row>
    <row r="295" spans="1:14" ht="13.5" customHeight="1">
      <c r="A295" s="208"/>
      <c r="B295" s="208"/>
      <c r="C295" s="208"/>
      <c r="D295" s="208"/>
      <c r="E295" s="208"/>
      <c r="F295" s="208"/>
      <c r="G295" s="208"/>
      <c r="H295" s="208"/>
      <c r="I295" s="208"/>
      <c r="J295" s="208"/>
      <c r="K295" s="158"/>
      <c r="L295" s="158"/>
      <c r="M295" s="207"/>
      <c r="N295" s="158"/>
    </row>
    <row r="296" spans="1:14" ht="13.5" customHeight="1">
      <c r="A296" s="208"/>
      <c r="B296" s="208"/>
      <c r="C296" s="208"/>
      <c r="D296" s="208"/>
      <c r="E296" s="208"/>
      <c r="F296" s="208"/>
      <c r="G296" s="208"/>
      <c r="H296" s="208"/>
      <c r="I296" s="208"/>
      <c r="J296" s="208"/>
      <c r="K296" s="158"/>
      <c r="L296" s="158"/>
      <c r="M296" s="207"/>
      <c r="N296" s="158"/>
    </row>
    <row r="297" spans="1:14" ht="13.5" customHeight="1">
      <c r="A297" s="208"/>
      <c r="B297" s="208"/>
      <c r="C297" s="208"/>
      <c r="D297" s="208"/>
      <c r="E297" s="208"/>
      <c r="F297" s="208"/>
      <c r="G297" s="208"/>
      <c r="H297" s="208"/>
      <c r="I297" s="208"/>
      <c r="J297" s="208"/>
      <c r="K297" s="158"/>
      <c r="L297" s="158"/>
      <c r="M297" s="207"/>
      <c r="N297" s="158"/>
    </row>
    <row r="298" spans="1:14" ht="13.5" customHeight="1">
      <c r="A298" s="208"/>
      <c r="B298" s="208"/>
      <c r="C298" s="208"/>
      <c r="D298" s="208"/>
      <c r="E298" s="208"/>
      <c r="F298" s="208"/>
      <c r="G298" s="208"/>
      <c r="H298" s="208"/>
      <c r="I298" s="208"/>
      <c r="J298" s="208"/>
      <c r="K298" s="158"/>
      <c r="L298" s="158"/>
      <c r="M298" s="207"/>
      <c r="N298" s="158"/>
    </row>
    <row r="299" spans="1:14" ht="13.5" customHeight="1">
      <c r="A299" s="208"/>
      <c r="B299" s="208"/>
      <c r="C299" s="208"/>
      <c r="D299" s="208"/>
      <c r="E299" s="208"/>
      <c r="F299" s="208"/>
      <c r="G299" s="208"/>
      <c r="H299" s="208"/>
      <c r="I299" s="208"/>
      <c r="J299" s="208"/>
      <c r="K299" s="158"/>
      <c r="L299" s="158"/>
      <c r="M299" s="207"/>
      <c r="N299" s="158"/>
    </row>
    <row r="300" spans="1:14" ht="13.5" customHeight="1">
      <c r="A300" s="208"/>
      <c r="B300" s="208"/>
      <c r="C300" s="208"/>
      <c r="D300" s="208"/>
      <c r="E300" s="208"/>
      <c r="F300" s="208"/>
      <c r="G300" s="208"/>
      <c r="H300" s="208"/>
      <c r="I300" s="208"/>
      <c r="J300" s="208"/>
      <c r="K300" s="158"/>
      <c r="L300" s="158"/>
      <c r="M300" s="207"/>
      <c r="N300" s="158"/>
    </row>
    <row r="301" spans="1:14" ht="13.5" customHeight="1">
      <c r="A301" s="208"/>
      <c r="B301" s="208"/>
      <c r="C301" s="208"/>
      <c r="D301" s="208"/>
      <c r="E301" s="208"/>
      <c r="F301" s="208"/>
      <c r="G301" s="208"/>
      <c r="H301" s="208"/>
      <c r="I301" s="208"/>
      <c r="J301" s="208"/>
      <c r="K301" s="158"/>
      <c r="L301" s="158"/>
      <c r="M301" s="207"/>
      <c r="N301" s="158"/>
    </row>
    <row r="302" spans="1:14" ht="13.5" customHeight="1">
      <c r="A302" s="208"/>
      <c r="B302" s="208"/>
      <c r="C302" s="208"/>
      <c r="D302" s="208"/>
      <c r="E302" s="208"/>
      <c r="F302" s="208"/>
      <c r="G302" s="208"/>
      <c r="H302" s="208"/>
      <c r="I302" s="208"/>
      <c r="J302" s="208"/>
      <c r="K302" s="158"/>
      <c r="L302" s="158"/>
      <c r="M302" s="207"/>
      <c r="N302" s="158"/>
    </row>
    <row r="303" spans="1:14" ht="13.5" customHeight="1">
      <c r="A303" s="208"/>
      <c r="B303" s="208"/>
      <c r="C303" s="208"/>
      <c r="D303" s="208"/>
      <c r="E303" s="208"/>
      <c r="F303" s="208"/>
      <c r="G303" s="208"/>
      <c r="H303" s="208"/>
      <c r="I303" s="208"/>
      <c r="J303" s="208"/>
      <c r="K303" s="158"/>
      <c r="L303" s="158"/>
      <c r="M303" s="207"/>
      <c r="N303" s="158"/>
    </row>
    <row r="304" spans="1:14" ht="13.5" customHeight="1">
      <c r="A304" s="208"/>
      <c r="B304" s="208"/>
      <c r="C304" s="208"/>
      <c r="D304" s="208"/>
      <c r="E304" s="208"/>
      <c r="F304" s="208"/>
      <c r="G304" s="208"/>
      <c r="H304" s="208"/>
      <c r="I304" s="208"/>
      <c r="J304" s="208"/>
      <c r="K304" s="158"/>
      <c r="L304" s="158"/>
      <c r="M304" s="207"/>
      <c r="N304" s="158"/>
    </row>
    <row r="305" spans="1:14" ht="13.5" customHeight="1">
      <c r="A305" s="208"/>
      <c r="B305" s="208"/>
      <c r="C305" s="208"/>
      <c r="D305" s="208"/>
      <c r="E305" s="208"/>
      <c r="F305" s="208"/>
      <c r="G305" s="208"/>
      <c r="H305" s="208"/>
      <c r="I305" s="208"/>
      <c r="J305" s="208"/>
      <c r="K305" s="158"/>
      <c r="L305" s="158"/>
      <c r="M305" s="207"/>
      <c r="N305" s="158"/>
    </row>
    <row r="306" spans="1:14" ht="13.5" customHeight="1">
      <c r="A306" s="208"/>
      <c r="B306" s="208"/>
      <c r="C306" s="208"/>
      <c r="D306" s="208"/>
      <c r="E306" s="208"/>
      <c r="F306" s="208"/>
      <c r="G306" s="208"/>
      <c r="H306" s="208"/>
      <c r="I306" s="208"/>
      <c r="J306" s="208"/>
      <c r="K306" s="158"/>
      <c r="L306" s="158"/>
      <c r="M306" s="207"/>
      <c r="N306" s="158"/>
    </row>
    <row r="307" spans="1:14" ht="13.5" customHeight="1">
      <c r="A307" s="208"/>
      <c r="B307" s="208"/>
      <c r="C307" s="208"/>
      <c r="D307" s="208"/>
      <c r="E307" s="208"/>
      <c r="F307" s="208"/>
      <c r="G307" s="208"/>
      <c r="H307" s="208"/>
      <c r="I307" s="208"/>
      <c r="J307" s="208"/>
      <c r="K307" s="158"/>
      <c r="L307" s="158"/>
      <c r="M307" s="207"/>
      <c r="N307" s="158"/>
    </row>
    <row r="308" spans="1:14" ht="13.5" customHeight="1">
      <c r="A308" s="208"/>
      <c r="B308" s="208"/>
      <c r="C308" s="208"/>
      <c r="D308" s="208"/>
      <c r="E308" s="208"/>
      <c r="F308" s="208"/>
      <c r="G308" s="208"/>
      <c r="H308" s="208"/>
      <c r="I308" s="208"/>
      <c r="J308" s="208"/>
      <c r="K308" s="158"/>
      <c r="L308" s="158"/>
      <c r="M308" s="207"/>
      <c r="N308" s="158"/>
    </row>
    <row r="309" spans="1:14" ht="13.5" customHeight="1">
      <c r="A309" s="208"/>
      <c r="B309" s="208"/>
      <c r="C309" s="208"/>
      <c r="D309" s="208"/>
      <c r="E309" s="208"/>
      <c r="F309" s="208"/>
      <c r="G309" s="208"/>
      <c r="H309" s="208"/>
      <c r="I309" s="208"/>
      <c r="J309" s="208"/>
      <c r="K309" s="158"/>
      <c r="L309" s="158"/>
      <c r="M309" s="207"/>
      <c r="N309" s="158"/>
    </row>
    <row r="310" spans="1:14" ht="13.5" customHeight="1">
      <c r="A310" s="208"/>
      <c r="B310" s="208"/>
      <c r="C310" s="208"/>
      <c r="D310" s="208"/>
      <c r="E310" s="208"/>
      <c r="F310" s="208"/>
      <c r="G310" s="208"/>
      <c r="H310" s="208"/>
      <c r="I310" s="208"/>
      <c r="J310" s="208"/>
      <c r="K310" s="158"/>
      <c r="L310" s="158"/>
      <c r="M310" s="207"/>
      <c r="N310" s="158"/>
    </row>
    <row r="311" spans="1:14" ht="13.5" customHeight="1">
      <c r="A311" s="208"/>
      <c r="B311" s="208"/>
      <c r="C311" s="208"/>
      <c r="D311" s="208"/>
      <c r="E311" s="208"/>
      <c r="F311" s="208"/>
      <c r="G311" s="208"/>
      <c r="H311" s="208"/>
      <c r="I311" s="208"/>
      <c r="J311" s="208"/>
      <c r="K311" s="158"/>
      <c r="L311" s="158"/>
      <c r="M311" s="207"/>
      <c r="N311" s="158"/>
    </row>
    <row r="312" spans="1:14" ht="13.5" customHeight="1">
      <c r="A312" s="208"/>
      <c r="B312" s="208"/>
      <c r="C312" s="208"/>
      <c r="D312" s="208"/>
      <c r="E312" s="208"/>
      <c r="F312" s="208"/>
      <c r="G312" s="208"/>
      <c r="H312" s="208"/>
      <c r="I312" s="208"/>
      <c r="J312" s="208"/>
      <c r="K312" s="158"/>
      <c r="L312" s="158"/>
      <c r="M312" s="207"/>
      <c r="N312" s="158"/>
    </row>
    <row r="313" spans="1:14" ht="13.5" customHeight="1">
      <c r="A313" s="208"/>
      <c r="B313" s="208"/>
      <c r="C313" s="208"/>
      <c r="D313" s="208"/>
      <c r="E313" s="208"/>
      <c r="F313" s="208"/>
      <c r="G313" s="208"/>
      <c r="H313" s="208"/>
      <c r="I313" s="208"/>
      <c r="J313" s="208"/>
      <c r="K313" s="158"/>
      <c r="L313" s="158"/>
      <c r="M313" s="207"/>
      <c r="N313" s="158"/>
    </row>
    <row r="314" spans="1:14" ht="13.5" customHeight="1">
      <c r="A314" s="208"/>
      <c r="B314" s="208"/>
      <c r="C314" s="208"/>
      <c r="D314" s="208"/>
      <c r="E314" s="208"/>
      <c r="F314" s="208"/>
      <c r="G314" s="208"/>
      <c r="H314" s="208"/>
      <c r="I314" s="208"/>
      <c r="J314" s="208"/>
      <c r="K314" s="158"/>
      <c r="L314" s="158"/>
      <c r="M314" s="207"/>
      <c r="N314" s="158"/>
    </row>
    <row r="315" spans="1:14" ht="13.5" customHeight="1">
      <c r="A315" s="208"/>
      <c r="B315" s="208"/>
      <c r="C315" s="208"/>
      <c r="D315" s="208"/>
      <c r="E315" s="208"/>
      <c r="F315" s="208"/>
      <c r="G315" s="208"/>
      <c r="H315" s="208"/>
      <c r="I315" s="208"/>
      <c r="J315" s="208"/>
      <c r="K315" s="158"/>
      <c r="L315" s="158"/>
      <c r="M315" s="207"/>
      <c r="N315" s="158"/>
    </row>
    <row r="316" spans="1:14" ht="13.5" customHeight="1">
      <c r="A316" s="208"/>
      <c r="B316" s="208"/>
      <c r="C316" s="208"/>
      <c r="D316" s="208"/>
      <c r="E316" s="208"/>
      <c r="F316" s="208"/>
      <c r="G316" s="208"/>
      <c r="H316" s="208"/>
      <c r="I316" s="208"/>
      <c r="J316" s="208"/>
      <c r="K316" s="158"/>
      <c r="L316" s="158"/>
      <c r="M316" s="207"/>
      <c r="N316" s="158"/>
    </row>
    <row r="317" spans="1:14" ht="13.5" customHeight="1">
      <c r="A317" s="208"/>
      <c r="B317" s="208"/>
      <c r="C317" s="208"/>
      <c r="D317" s="208"/>
      <c r="E317" s="208"/>
      <c r="F317" s="208"/>
      <c r="G317" s="208"/>
      <c r="H317" s="208"/>
      <c r="I317" s="208"/>
      <c r="J317" s="208"/>
      <c r="K317" s="158"/>
      <c r="L317" s="158"/>
      <c r="M317" s="207"/>
      <c r="N317" s="158"/>
    </row>
    <row r="318" spans="1:14" ht="13.5" customHeight="1">
      <c r="A318" s="208"/>
      <c r="B318" s="208"/>
      <c r="C318" s="208"/>
      <c r="D318" s="208"/>
      <c r="E318" s="208"/>
      <c r="F318" s="208"/>
      <c r="G318" s="208"/>
      <c r="H318" s="208"/>
      <c r="I318" s="208"/>
      <c r="J318" s="208"/>
      <c r="K318" s="158"/>
      <c r="L318" s="158"/>
      <c r="M318" s="207"/>
      <c r="N318" s="158"/>
    </row>
    <row r="319" spans="1:14" ht="13.5" customHeight="1">
      <c r="A319" s="208"/>
      <c r="B319" s="208"/>
      <c r="C319" s="208"/>
      <c r="D319" s="208"/>
      <c r="E319" s="208"/>
      <c r="F319" s="208"/>
      <c r="G319" s="208"/>
      <c r="H319" s="208"/>
      <c r="I319" s="208"/>
      <c r="J319" s="208"/>
      <c r="K319" s="158"/>
      <c r="L319" s="158"/>
      <c r="M319" s="207"/>
      <c r="N319" s="158"/>
    </row>
    <row r="320" spans="1:14" ht="13.5" customHeight="1">
      <c r="A320" s="208"/>
      <c r="B320" s="208"/>
      <c r="C320" s="208"/>
      <c r="D320" s="208"/>
      <c r="E320" s="208"/>
      <c r="F320" s="208"/>
      <c r="G320" s="208"/>
      <c r="H320" s="208"/>
      <c r="I320" s="208"/>
      <c r="J320" s="208"/>
      <c r="K320" s="158"/>
      <c r="L320" s="158"/>
      <c r="M320" s="207"/>
      <c r="N320" s="158"/>
    </row>
    <row r="321" spans="1:14" ht="13.5" customHeight="1">
      <c r="A321" s="208"/>
      <c r="B321" s="208"/>
      <c r="C321" s="208"/>
      <c r="D321" s="208"/>
      <c r="E321" s="208"/>
      <c r="F321" s="208"/>
      <c r="G321" s="208"/>
      <c r="H321" s="208"/>
      <c r="I321" s="208"/>
      <c r="J321" s="208"/>
      <c r="K321" s="158"/>
      <c r="L321" s="158"/>
      <c r="M321" s="207"/>
      <c r="N321" s="158"/>
    </row>
    <row r="322" spans="1:14" ht="13.5" customHeight="1">
      <c r="A322" s="208"/>
      <c r="B322" s="208"/>
      <c r="C322" s="208"/>
      <c r="D322" s="208"/>
      <c r="E322" s="208"/>
      <c r="F322" s="208"/>
      <c r="G322" s="208"/>
      <c r="H322" s="208"/>
      <c r="I322" s="208"/>
      <c r="J322" s="208"/>
      <c r="K322" s="158"/>
      <c r="L322" s="158"/>
      <c r="M322" s="207"/>
      <c r="N322" s="158"/>
    </row>
    <row r="323" spans="1:14" ht="13.5" customHeight="1">
      <c r="A323" s="208"/>
      <c r="B323" s="208"/>
      <c r="C323" s="208"/>
      <c r="D323" s="208"/>
      <c r="E323" s="208"/>
      <c r="F323" s="208"/>
      <c r="G323" s="208"/>
      <c r="H323" s="208"/>
      <c r="I323" s="208"/>
      <c r="J323" s="208"/>
      <c r="K323" s="158"/>
      <c r="L323" s="158"/>
      <c r="M323" s="207"/>
      <c r="N323" s="158"/>
    </row>
    <row r="324" spans="1:14" ht="13.5" customHeight="1">
      <c r="A324" s="208"/>
      <c r="B324" s="208"/>
      <c r="C324" s="208"/>
      <c r="D324" s="208"/>
      <c r="E324" s="208"/>
      <c r="F324" s="208"/>
      <c r="G324" s="208"/>
      <c r="H324" s="208"/>
      <c r="I324" s="208"/>
      <c r="J324" s="208"/>
      <c r="K324" s="158"/>
      <c r="L324" s="158"/>
      <c r="M324" s="207"/>
      <c r="N324" s="158"/>
    </row>
    <row r="325" spans="1:14" ht="13.5" customHeight="1">
      <c r="A325" s="208"/>
      <c r="B325" s="208"/>
      <c r="C325" s="208"/>
      <c r="D325" s="208"/>
      <c r="E325" s="208"/>
      <c r="F325" s="208"/>
      <c r="G325" s="208"/>
      <c r="H325" s="208"/>
      <c r="I325" s="208"/>
      <c r="J325" s="208"/>
      <c r="K325" s="158"/>
      <c r="L325" s="158"/>
      <c r="M325" s="207"/>
      <c r="N325" s="158"/>
    </row>
    <row r="326" spans="1:14" ht="13.5" customHeight="1">
      <c r="A326" s="208"/>
      <c r="B326" s="208"/>
      <c r="C326" s="208"/>
      <c r="D326" s="208"/>
      <c r="E326" s="208"/>
      <c r="F326" s="208"/>
      <c r="G326" s="208"/>
      <c r="H326" s="208"/>
      <c r="I326" s="208"/>
      <c r="J326" s="208"/>
      <c r="K326" s="158"/>
      <c r="L326" s="158"/>
      <c r="M326" s="207"/>
      <c r="N326" s="158"/>
    </row>
    <row r="327" spans="1:14" ht="13.5" customHeight="1">
      <c r="A327" s="208"/>
      <c r="B327" s="208"/>
      <c r="C327" s="208"/>
      <c r="D327" s="208"/>
      <c r="E327" s="208"/>
      <c r="F327" s="208"/>
      <c r="G327" s="208"/>
      <c r="H327" s="208"/>
      <c r="I327" s="208"/>
      <c r="J327" s="208"/>
      <c r="K327" s="158"/>
      <c r="L327" s="158"/>
      <c r="M327" s="207"/>
      <c r="N327" s="158"/>
    </row>
    <row r="328" spans="1:14" ht="13.5" customHeight="1">
      <c r="A328" s="208"/>
      <c r="B328" s="208"/>
      <c r="C328" s="208"/>
      <c r="D328" s="208"/>
      <c r="E328" s="208"/>
      <c r="F328" s="208"/>
      <c r="G328" s="208"/>
      <c r="H328" s="208"/>
      <c r="I328" s="208"/>
      <c r="J328" s="208"/>
      <c r="K328" s="158"/>
      <c r="L328" s="158"/>
      <c r="M328" s="207"/>
      <c r="N328" s="158"/>
    </row>
    <row r="329" spans="1:14" ht="13.5" customHeight="1">
      <c r="A329" s="208"/>
      <c r="B329" s="208"/>
      <c r="C329" s="208"/>
      <c r="D329" s="208"/>
      <c r="E329" s="208"/>
      <c r="F329" s="208"/>
      <c r="G329" s="208"/>
      <c r="H329" s="208"/>
      <c r="I329" s="208"/>
      <c r="J329" s="208"/>
      <c r="K329" s="158"/>
      <c r="L329" s="158"/>
      <c r="M329" s="207"/>
      <c r="N329" s="158"/>
    </row>
    <row r="330" spans="1:14" ht="13.5" customHeight="1">
      <c r="A330" s="208"/>
      <c r="B330" s="208"/>
      <c r="C330" s="208"/>
      <c r="D330" s="208"/>
      <c r="E330" s="208"/>
      <c r="F330" s="208"/>
      <c r="G330" s="208"/>
      <c r="H330" s="208"/>
      <c r="I330" s="208"/>
      <c r="J330" s="208"/>
      <c r="K330" s="158"/>
      <c r="L330" s="158"/>
      <c r="M330" s="207"/>
      <c r="N330" s="158"/>
    </row>
    <row r="331" spans="1:14" ht="13.5" customHeight="1">
      <c r="A331" s="208"/>
      <c r="B331" s="208"/>
      <c r="C331" s="208"/>
      <c r="D331" s="208"/>
      <c r="E331" s="208"/>
      <c r="F331" s="208"/>
      <c r="G331" s="208"/>
      <c r="H331" s="208"/>
      <c r="I331" s="208"/>
      <c r="J331" s="208"/>
      <c r="K331" s="158"/>
      <c r="L331" s="158"/>
      <c r="M331" s="207"/>
      <c r="N331" s="158"/>
    </row>
    <row r="332" spans="1:14" ht="13.5" customHeight="1">
      <c r="A332" s="208"/>
      <c r="B332" s="208"/>
      <c r="C332" s="208"/>
      <c r="D332" s="208"/>
      <c r="E332" s="208"/>
      <c r="F332" s="208"/>
      <c r="G332" s="208"/>
      <c r="H332" s="208"/>
      <c r="I332" s="208"/>
      <c r="J332" s="208"/>
      <c r="K332" s="158"/>
      <c r="L332" s="158"/>
      <c r="M332" s="207"/>
      <c r="N332" s="158"/>
    </row>
    <row r="333" spans="1:14" ht="13.5" customHeight="1">
      <c r="A333" s="208"/>
      <c r="B333" s="208"/>
      <c r="C333" s="208"/>
      <c r="D333" s="208"/>
      <c r="E333" s="208"/>
      <c r="F333" s="208"/>
      <c r="G333" s="208"/>
      <c r="H333" s="208"/>
      <c r="I333" s="208"/>
      <c r="J333" s="208"/>
      <c r="K333" s="158"/>
      <c r="L333" s="158"/>
      <c r="M333" s="207"/>
      <c r="N333" s="158"/>
    </row>
    <row r="334" spans="1:14" ht="13.5" customHeight="1">
      <c r="A334" s="208"/>
      <c r="B334" s="208"/>
      <c r="C334" s="208"/>
      <c r="D334" s="208"/>
      <c r="E334" s="208"/>
      <c r="F334" s="208"/>
      <c r="G334" s="208"/>
      <c r="H334" s="208"/>
      <c r="I334" s="208"/>
      <c r="J334" s="208"/>
      <c r="K334" s="158"/>
      <c r="L334" s="158"/>
      <c r="M334" s="207"/>
      <c r="N334" s="158"/>
    </row>
    <row r="335" spans="1:14" ht="13.5" customHeight="1">
      <c r="A335" s="208"/>
      <c r="B335" s="208"/>
      <c r="C335" s="208"/>
      <c r="D335" s="208"/>
      <c r="E335" s="208"/>
      <c r="F335" s="208"/>
      <c r="G335" s="208"/>
      <c r="H335" s="208"/>
      <c r="I335" s="208"/>
      <c r="J335" s="208"/>
      <c r="K335" s="158"/>
      <c r="L335" s="158"/>
      <c r="M335" s="207"/>
      <c r="N335" s="158"/>
    </row>
    <row r="336" spans="1:14" ht="13.5" customHeight="1">
      <c r="A336" s="208"/>
      <c r="B336" s="208"/>
      <c r="C336" s="208"/>
      <c r="D336" s="208"/>
      <c r="E336" s="208"/>
      <c r="F336" s="208"/>
      <c r="G336" s="208"/>
      <c r="H336" s="208"/>
      <c r="I336" s="208"/>
      <c r="J336" s="208"/>
      <c r="K336" s="158"/>
      <c r="L336" s="158"/>
      <c r="M336" s="207"/>
      <c r="N336" s="158"/>
    </row>
    <row r="337" spans="1:14" ht="13.5" customHeight="1">
      <c r="A337" s="208"/>
      <c r="B337" s="208"/>
      <c r="C337" s="208"/>
      <c r="D337" s="208"/>
      <c r="E337" s="208"/>
      <c r="F337" s="208"/>
      <c r="G337" s="208"/>
      <c r="H337" s="208"/>
      <c r="I337" s="208"/>
      <c r="J337" s="208"/>
      <c r="K337" s="158"/>
      <c r="L337" s="158"/>
      <c r="M337" s="207"/>
      <c r="N337" s="158"/>
    </row>
    <row r="338" spans="1:14" ht="13.5" customHeight="1">
      <c r="A338" s="208"/>
      <c r="B338" s="208"/>
      <c r="C338" s="208"/>
      <c r="D338" s="208"/>
      <c r="E338" s="208"/>
      <c r="F338" s="208"/>
      <c r="G338" s="208"/>
      <c r="H338" s="208"/>
      <c r="I338" s="208"/>
      <c r="J338" s="208"/>
      <c r="K338" s="158"/>
      <c r="L338" s="158"/>
      <c r="M338" s="207"/>
      <c r="N338" s="158"/>
    </row>
    <row r="339" spans="1:14" ht="13.5" customHeight="1">
      <c r="A339" s="208"/>
      <c r="B339" s="208"/>
      <c r="C339" s="208"/>
      <c r="D339" s="208"/>
      <c r="E339" s="208"/>
      <c r="F339" s="208"/>
      <c r="G339" s="208"/>
      <c r="H339" s="208"/>
      <c r="I339" s="208"/>
      <c r="J339" s="208"/>
      <c r="K339" s="158"/>
      <c r="L339" s="158"/>
      <c r="M339" s="207"/>
      <c r="N339" s="158"/>
    </row>
    <row r="340" spans="1:14" ht="13.5" customHeight="1">
      <c r="A340" s="208"/>
      <c r="B340" s="208"/>
      <c r="C340" s="208"/>
      <c r="D340" s="208"/>
      <c r="E340" s="208"/>
      <c r="F340" s="208"/>
      <c r="G340" s="208"/>
      <c r="H340" s="208"/>
      <c r="I340" s="208"/>
      <c r="J340" s="208"/>
      <c r="K340" s="158"/>
      <c r="L340" s="158"/>
      <c r="M340" s="207"/>
      <c r="N340" s="158"/>
    </row>
    <row r="341" spans="1:14" ht="13.5" customHeight="1">
      <c r="A341" s="208"/>
      <c r="B341" s="208"/>
      <c r="C341" s="208"/>
      <c r="D341" s="208"/>
      <c r="E341" s="208"/>
      <c r="F341" s="208"/>
      <c r="G341" s="208"/>
      <c r="H341" s="208"/>
      <c r="I341" s="208"/>
      <c r="J341" s="208"/>
      <c r="K341" s="158"/>
      <c r="L341" s="158"/>
      <c r="M341" s="207"/>
      <c r="N341" s="158"/>
    </row>
    <row r="342" spans="1:14" ht="13.5" customHeight="1">
      <c r="A342" s="208"/>
      <c r="B342" s="208"/>
      <c r="C342" s="208"/>
      <c r="D342" s="208"/>
      <c r="E342" s="208"/>
      <c r="F342" s="208"/>
      <c r="G342" s="208"/>
      <c r="H342" s="208"/>
      <c r="I342" s="208"/>
      <c r="J342" s="208"/>
      <c r="K342" s="158"/>
      <c r="L342" s="158"/>
      <c r="M342" s="207"/>
      <c r="N342" s="158"/>
    </row>
    <row r="343" spans="1:14" ht="13.5" customHeight="1">
      <c r="A343" s="208"/>
      <c r="B343" s="208"/>
      <c r="C343" s="208"/>
      <c r="D343" s="208"/>
      <c r="E343" s="208"/>
      <c r="F343" s="208"/>
      <c r="G343" s="208"/>
      <c r="H343" s="208"/>
      <c r="I343" s="208"/>
      <c r="J343" s="208"/>
      <c r="K343" s="158"/>
      <c r="L343" s="158"/>
      <c r="M343" s="207"/>
      <c r="N343" s="158"/>
    </row>
    <row r="344" spans="1:14" ht="13.5" customHeight="1">
      <c r="A344" s="208"/>
      <c r="B344" s="208"/>
      <c r="C344" s="208"/>
      <c r="D344" s="208"/>
      <c r="E344" s="208"/>
      <c r="F344" s="208"/>
      <c r="G344" s="208"/>
      <c r="H344" s="208"/>
      <c r="I344" s="208"/>
      <c r="J344" s="208"/>
      <c r="K344" s="158"/>
      <c r="L344" s="158"/>
      <c r="M344" s="207"/>
      <c r="N344" s="158"/>
    </row>
    <row r="345" spans="1:14" ht="13.5" customHeight="1">
      <c r="A345" s="208"/>
      <c r="B345" s="208"/>
      <c r="C345" s="208"/>
      <c r="D345" s="208"/>
      <c r="E345" s="208"/>
      <c r="F345" s="208"/>
      <c r="G345" s="208"/>
      <c r="H345" s="208"/>
      <c r="I345" s="208"/>
      <c r="J345" s="208"/>
      <c r="K345" s="158"/>
      <c r="L345" s="158"/>
      <c r="M345" s="207"/>
      <c r="N345" s="158"/>
    </row>
    <row r="346" spans="1:14" ht="13.5" customHeight="1">
      <c r="A346" s="208"/>
      <c r="B346" s="208"/>
      <c r="C346" s="208"/>
      <c r="D346" s="208"/>
      <c r="E346" s="208"/>
      <c r="F346" s="208"/>
      <c r="G346" s="208"/>
      <c r="H346" s="208"/>
      <c r="I346" s="208"/>
      <c r="J346" s="208"/>
      <c r="K346" s="158"/>
      <c r="L346" s="158"/>
      <c r="M346" s="207"/>
      <c r="N346" s="158"/>
    </row>
    <row r="347" spans="1:14" ht="13.5" customHeight="1">
      <c r="A347" s="208"/>
      <c r="B347" s="208"/>
      <c r="C347" s="208"/>
      <c r="D347" s="208"/>
      <c r="E347" s="208"/>
      <c r="F347" s="208"/>
      <c r="G347" s="208"/>
      <c r="H347" s="208"/>
      <c r="I347" s="208"/>
      <c r="J347" s="208"/>
      <c r="K347" s="158"/>
      <c r="L347" s="158"/>
      <c r="M347" s="207"/>
      <c r="N347" s="158"/>
    </row>
    <row r="348" spans="1:14" ht="13.5" customHeight="1">
      <c r="A348" s="208"/>
      <c r="B348" s="208"/>
      <c r="C348" s="208"/>
      <c r="D348" s="208"/>
      <c r="E348" s="208"/>
      <c r="F348" s="208"/>
      <c r="G348" s="208"/>
      <c r="H348" s="208"/>
      <c r="I348" s="208"/>
      <c r="J348" s="208"/>
      <c r="K348" s="158"/>
      <c r="L348" s="158"/>
      <c r="M348" s="207"/>
      <c r="N348" s="158"/>
    </row>
    <row r="349" spans="1:14" ht="13.5" customHeight="1">
      <c r="A349" s="208"/>
      <c r="B349" s="208"/>
      <c r="C349" s="208"/>
      <c r="D349" s="208"/>
      <c r="E349" s="208"/>
      <c r="F349" s="208"/>
      <c r="G349" s="208"/>
      <c r="H349" s="208"/>
      <c r="I349" s="208"/>
      <c r="J349" s="208"/>
      <c r="K349" s="158"/>
      <c r="L349" s="158"/>
      <c r="M349" s="207"/>
      <c r="N349" s="158"/>
    </row>
    <row r="350" spans="1:14" ht="13.5" customHeight="1">
      <c r="A350" s="208"/>
      <c r="B350" s="208"/>
      <c r="C350" s="208"/>
      <c r="D350" s="208"/>
      <c r="E350" s="208"/>
      <c r="F350" s="208"/>
      <c r="G350" s="208"/>
      <c r="H350" s="208"/>
      <c r="I350" s="208"/>
      <c r="J350" s="208"/>
      <c r="K350" s="158"/>
      <c r="L350" s="158"/>
      <c r="M350" s="207"/>
      <c r="N350" s="158"/>
    </row>
    <row r="351" spans="1:14" ht="13.5" customHeight="1">
      <c r="A351" s="208"/>
      <c r="B351" s="208"/>
      <c r="C351" s="208"/>
      <c r="D351" s="208"/>
      <c r="E351" s="208"/>
      <c r="F351" s="208"/>
      <c r="G351" s="208"/>
      <c r="H351" s="208"/>
      <c r="I351" s="208"/>
      <c r="J351" s="208"/>
      <c r="K351" s="158"/>
      <c r="L351" s="158"/>
      <c r="M351" s="207"/>
      <c r="N351" s="158"/>
    </row>
    <row r="352" spans="1:14" ht="13.5" customHeight="1">
      <c r="A352" s="208"/>
      <c r="B352" s="208"/>
      <c r="C352" s="208"/>
      <c r="D352" s="208"/>
      <c r="E352" s="208"/>
      <c r="F352" s="208"/>
      <c r="G352" s="208"/>
      <c r="H352" s="208"/>
      <c r="I352" s="208"/>
      <c r="J352" s="208"/>
      <c r="K352" s="158"/>
      <c r="L352" s="158"/>
      <c r="M352" s="207"/>
      <c r="N352" s="158"/>
    </row>
    <row r="353" spans="1:14" ht="13.5" customHeight="1">
      <c r="A353" s="208"/>
      <c r="B353" s="208"/>
      <c r="C353" s="208"/>
      <c r="D353" s="208"/>
      <c r="E353" s="208"/>
      <c r="F353" s="208"/>
      <c r="G353" s="208"/>
      <c r="H353" s="208"/>
      <c r="I353" s="208"/>
      <c r="J353" s="208"/>
      <c r="K353" s="158"/>
      <c r="L353" s="158"/>
      <c r="M353" s="207"/>
      <c r="N353" s="158"/>
    </row>
    <row r="354" spans="1:14" ht="13.5" customHeight="1">
      <c r="A354" s="208"/>
      <c r="B354" s="208"/>
      <c r="C354" s="208"/>
      <c r="D354" s="208"/>
      <c r="E354" s="208"/>
      <c r="F354" s="208"/>
      <c r="G354" s="208"/>
      <c r="H354" s="208"/>
      <c r="I354" s="208"/>
      <c r="J354" s="208"/>
      <c r="K354" s="158"/>
      <c r="L354" s="158"/>
      <c r="M354" s="207"/>
      <c r="N354" s="158"/>
    </row>
    <row r="355" spans="1:14" ht="13.5" customHeight="1">
      <c r="A355" s="208"/>
      <c r="B355" s="208"/>
      <c r="C355" s="208"/>
      <c r="D355" s="208"/>
      <c r="E355" s="208"/>
      <c r="F355" s="208"/>
      <c r="G355" s="208"/>
      <c r="H355" s="208"/>
      <c r="I355" s="208"/>
      <c r="J355" s="208"/>
      <c r="K355" s="158"/>
      <c r="L355" s="158"/>
      <c r="M355" s="207"/>
      <c r="N355" s="158"/>
    </row>
    <row r="356" spans="1:14" ht="13.5" customHeight="1">
      <c r="A356" s="208"/>
      <c r="B356" s="208"/>
      <c r="C356" s="208"/>
      <c r="D356" s="208"/>
      <c r="E356" s="208"/>
      <c r="F356" s="208"/>
      <c r="G356" s="208"/>
      <c r="H356" s="208"/>
      <c r="I356" s="208"/>
      <c r="J356" s="208"/>
      <c r="K356" s="158"/>
      <c r="L356" s="158"/>
      <c r="M356" s="207"/>
      <c r="N356" s="158"/>
    </row>
    <row r="357" spans="1:14" ht="13.5" customHeight="1">
      <c r="A357" s="208"/>
      <c r="B357" s="208"/>
      <c r="C357" s="208"/>
      <c r="D357" s="208"/>
      <c r="E357" s="208"/>
      <c r="F357" s="208"/>
      <c r="G357" s="208"/>
      <c r="H357" s="208"/>
      <c r="I357" s="208"/>
      <c r="J357" s="208"/>
      <c r="K357" s="158"/>
      <c r="L357" s="158"/>
      <c r="M357" s="207"/>
      <c r="N357" s="158"/>
    </row>
    <row r="358" spans="1:14" ht="13.5" customHeight="1">
      <c r="A358" s="208"/>
      <c r="B358" s="208"/>
      <c r="C358" s="208"/>
      <c r="D358" s="208"/>
      <c r="E358" s="208"/>
      <c r="F358" s="208"/>
      <c r="G358" s="208"/>
      <c r="H358" s="208"/>
      <c r="I358" s="208"/>
      <c r="J358" s="208"/>
      <c r="K358" s="158"/>
      <c r="L358" s="158"/>
      <c r="M358" s="207"/>
      <c r="N358" s="158"/>
    </row>
    <row r="359" spans="1:14" ht="13.5" customHeight="1">
      <c r="A359" s="208"/>
      <c r="B359" s="208"/>
      <c r="C359" s="208"/>
      <c r="D359" s="208"/>
      <c r="E359" s="208"/>
      <c r="F359" s="208"/>
      <c r="G359" s="208"/>
      <c r="H359" s="208"/>
      <c r="I359" s="208"/>
      <c r="J359" s="208"/>
      <c r="K359" s="158"/>
      <c r="L359" s="158"/>
      <c r="M359" s="207"/>
      <c r="N359" s="158"/>
    </row>
    <row r="360" spans="1:14" ht="13.5" customHeight="1">
      <c r="A360" s="208"/>
      <c r="B360" s="208"/>
      <c r="C360" s="208"/>
      <c r="D360" s="208"/>
      <c r="E360" s="208"/>
      <c r="F360" s="208"/>
      <c r="G360" s="208"/>
      <c r="H360" s="208"/>
      <c r="I360" s="208"/>
      <c r="J360" s="208"/>
      <c r="K360" s="158"/>
      <c r="L360" s="158"/>
      <c r="M360" s="207"/>
      <c r="N360" s="158"/>
    </row>
    <row r="361" spans="1:14" ht="13.5" customHeight="1">
      <c r="A361" s="208"/>
      <c r="B361" s="208"/>
      <c r="C361" s="208"/>
      <c r="D361" s="208"/>
      <c r="E361" s="208"/>
      <c r="F361" s="208"/>
      <c r="G361" s="208"/>
      <c r="H361" s="208"/>
      <c r="I361" s="208"/>
      <c r="J361" s="208"/>
      <c r="K361" s="158"/>
      <c r="L361" s="158"/>
      <c r="M361" s="207"/>
      <c r="N361" s="158"/>
    </row>
    <row r="362" spans="1:14" ht="13.5" customHeight="1">
      <c r="A362" s="208"/>
      <c r="B362" s="208"/>
      <c r="C362" s="208"/>
      <c r="D362" s="208"/>
      <c r="E362" s="208"/>
      <c r="F362" s="208"/>
      <c r="G362" s="208"/>
      <c r="H362" s="208"/>
      <c r="I362" s="208"/>
      <c r="J362" s="208"/>
      <c r="K362" s="158"/>
      <c r="L362" s="158"/>
      <c r="M362" s="207"/>
      <c r="N362" s="158"/>
    </row>
    <row r="363" spans="1:14" ht="13.5" customHeight="1">
      <c r="A363" s="208"/>
      <c r="B363" s="208"/>
      <c r="C363" s="208"/>
      <c r="D363" s="208"/>
      <c r="E363" s="208"/>
      <c r="F363" s="208"/>
      <c r="G363" s="208"/>
      <c r="H363" s="208"/>
      <c r="I363" s="208"/>
      <c r="J363" s="208"/>
      <c r="K363" s="158"/>
      <c r="L363" s="158"/>
      <c r="M363" s="207"/>
      <c r="N363" s="158"/>
    </row>
    <row r="364" spans="1:14" ht="13.5" customHeight="1">
      <c r="A364" s="208"/>
      <c r="B364" s="208"/>
      <c r="C364" s="208"/>
      <c r="D364" s="208"/>
      <c r="E364" s="208"/>
      <c r="F364" s="208"/>
      <c r="G364" s="208"/>
      <c r="H364" s="208"/>
      <c r="I364" s="208"/>
      <c r="J364" s="208"/>
      <c r="K364" s="158"/>
      <c r="L364" s="158"/>
      <c r="M364" s="207"/>
      <c r="N364" s="158"/>
    </row>
    <row r="365" spans="1:14" ht="13.5" customHeight="1">
      <c r="A365" s="208"/>
      <c r="B365" s="208"/>
      <c r="C365" s="208"/>
      <c r="D365" s="208"/>
      <c r="E365" s="208"/>
      <c r="F365" s="208"/>
      <c r="G365" s="208"/>
      <c r="H365" s="208"/>
      <c r="I365" s="208"/>
      <c r="J365" s="208"/>
      <c r="K365" s="158"/>
      <c r="L365" s="158"/>
      <c r="M365" s="207"/>
      <c r="N365" s="158"/>
    </row>
    <row r="366" spans="1:14" ht="13.5" customHeight="1">
      <c r="A366" s="208"/>
      <c r="B366" s="208"/>
      <c r="C366" s="208"/>
      <c r="D366" s="208"/>
      <c r="E366" s="208"/>
      <c r="F366" s="208"/>
      <c r="G366" s="208"/>
      <c r="H366" s="208"/>
      <c r="I366" s="208"/>
      <c r="J366" s="208"/>
      <c r="K366" s="158"/>
      <c r="L366" s="158"/>
      <c r="M366" s="207"/>
      <c r="N366" s="158"/>
    </row>
    <row r="367" spans="1:14" ht="13.5" customHeight="1">
      <c r="A367" s="208"/>
      <c r="B367" s="208"/>
      <c r="C367" s="208"/>
      <c r="D367" s="208"/>
      <c r="E367" s="208"/>
      <c r="F367" s="208"/>
      <c r="G367" s="208"/>
      <c r="H367" s="208"/>
      <c r="I367" s="208"/>
      <c r="J367" s="208"/>
      <c r="K367" s="158"/>
      <c r="L367" s="158"/>
      <c r="M367" s="207"/>
      <c r="N367" s="158"/>
    </row>
    <row r="368" spans="1:14" ht="13.5" customHeight="1">
      <c r="A368" s="208"/>
      <c r="B368" s="208"/>
      <c r="C368" s="208"/>
      <c r="D368" s="208"/>
      <c r="E368" s="208"/>
      <c r="F368" s="208"/>
      <c r="G368" s="208"/>
      <c r="H368" s="208"/>
      <c r="I368" s="208"/>
      <c r="J368" s="208"/>
      <c r="K368" s="158"/>
      <c r="L368" s="158"/>
      <c r="M368" s="207"/>
      <c r="N368" s="158"/>
    </row>
    <row r="369" spans="1:14" ht="13.5" customHeight="1">
      <c r="A369" s="208"/>
      <c r="B369" s="208"/>
      <c r="C369" s="208"/>
      <c r="D369" s="208"/>
      <c r="E369" s="208"/>
      <c r="F369" s="208"/>
      <c r="G369" s="208"/>
      <c r="H369" s="208"/>
      <c r="I369" s="208"/>
      <c r="J369" s="208"/>
      <c r="K369" s="158"/>
      <c r="L369" s="158"/>
      <c r="M369" s="207"/>
      <c r="N369" s="158"/>
    </row>
    <row r="370" spans="1:14" ht="13.5" customHeight="1">
      <c r="A370" s="208"/>
      <c r="B370" s="208"/>
      <c r="C370" s="208"/>
      <c r="D370" s="208"/>
      <c r="E370" s="208"/>
      <c r="F370" s="208"/>
      <c r="G370" s="208"/>
      <c r="H370" s="208"/>
      <c r="I370" s="208"/>
      <c r="J370" s="208"/>
      <c r="K370" s="158"/>
      <c r="L370" s="158"/>
      <c r="M370" s="207"/>
      <c r="N370" s="158"/>
    </row>
    <row r="371" spans="1:14" ht="13.5" customHeight="1">
      <c r="A371" s="208"/>
      <c r="B371" s="208"/>
      <c r="C371" s="208"/>
      <c r="D371" s="208"/>
      <c r="E371" s="208"/>
      <c r="F371" s="208"/>
      <c r="G371" s="208"/>
      <c r="H371" s="208"/>
      <c r="I371" s="208"/>
      <c r="J371" s="208"/>
      <c r="K371" s="158"/>
      <c r="L371" s="158"/>
      <c r="M371" s="207"/>
      <c r="N371" s="158"/>
    </row>
    <row r="372" spans="1:14" ht="13.5" customHeight="1">
      <c r="A372" s="208"/>
      <c r="B372" s="208"/>
      <c r="C372" s="208"/>
      <c r="D372" s="208"/>
      <c r="E372" s="208"/>
      <c r="F372" s="208"/>
      <c r="G372" s="208"/>
      <c r="H372" s="208"/>
      <c r="I372" s="208"/>
      <c r="J372" s="208"/>
      <c r="K372" s="158"/>
      <c r="L372" s="158"/>
      <c r="M372" s="207"/>
      <c r="N372" s="158"/>
    </row>
    <row r="373" spans="1:14" ht="13.5" customHeight="1">
      <c r="A373" s="208"/>
      <c r="B373" s="208"/>
      <c r="C373" s="208"/>
      <c r="D373" s="208"/>
      <c r="E373" s="208"/>
      <c r="F373" s="208"/>
      <c r="G373" s="208"/>
      <c r="H373" s="208"/>
      <c r="I373" s="208"/>
      <c r="J373" s="208"/>
      <c r="K373" s="158"/>
      <c r="L373" s="158"/>
      <c r="M373" s="207"/>
      <c r="N373" s="158"/>
    </row>
    <row r="374" spans="1:14" ht="13.5" customHeight="1">
      <c r="A374" s="208"/>
      <c r="B374" s="208"/>
      <c r="C374" s="208"/>
      <c r="D374" s="208"/>
      <c r="E374" s="208"/>
      <c r="F374" s="208"/>
      <c r="G374" s="208"/>
      <c r="H374" s="208"/>
      <c r="I374" s="208"/>
      <c r="J374" s="208"/>
      <c r="K374" s="158"/>
      <c r="L374" s="158"/>
      <c r="M374" s="207"/>
      <c r="N374" s="158"/>
    </row>
    <row r="375" spans="1:14" ht="13.5" customHeight="1">
      <c r="A375" s="208"/>
      <c r="B375" s="208"/>
      <c r="C375" s="208"/>
      <c r="D375" s="208"/>
      <c r="E375" s="208"/>
      <c r="F375" s="208"/>
      <c r="G375" s="208"/>
      <c r="H375" s="208"/>
      <c r="I375" s="208"/>
      <c r="J375" s="208"/>
      <c r="K375" s="158"/>
      <c r="L375" s="158"/>
      <c r="M375" s="207"/>
      <c r="N375" s="158"/>
    </row>
    <row r="376" spans="1:14" ht="13.5" customHeight="1">
      <c r="A376" s="208"/>
      <c r="B376" s="208"/>
      <c r="C376" s="208"/>
      <c r="D376" s="208"/>
      <c r="E376" s="208"/>
      <c r="F376" s="208"/>
      <c r="G376" s="208"/>
      <c r="H376" s="208"/>
      <c r="I376" s="208"/>
      <c r="J376" s="208"/>
      <c r="K376" s="158"/>
      <c r="L376" s="158"/>
      <c r="M376" s="207"/>
      <c r="N376" s="158"/>
    </row>
    <row r="377" spans="1:14" ht="13.5" customHeight="1">
      <c r="A377" s="208"/>
      <c r="B377" s="208"/>
      <c r="C377" s="208"/>
      <c r="D377" s="208"/>
      <c r="E377" s="208"/>
      <c r="F377" s="208"/>
      <c r="G377" s="208"/>
      <c r="H377" s="208"/>
      <c r="I377" s="208"/>
      <c r="J377" s="208"/>
      <c r="K377" s="158"/>
      <c r="L377" s="158"/>
      <c r="M377" s="207"/>
      <c r="N377" s="158"/>
    </row>
    <row r="378" spans="1:14" ht="13.5" customHeight="1">
      <c r="A378" s="208"/>
      <c r="B378" s="208"/>
      <c r="C378" s="208"/>
      <c r="D378" s="208"/>
      <c r="E378" s="208"/>
      <c r="F378" s="208"/>
      <c r="G378" s="208"/>
      <c r="H378" s="208"/>
      <c r="I378" s="208"/>
      <c r="J378" s="208"/>
      <c r="K378" s="158"/>
      <c r="L378" s="158"/>
      <c r="M378" s="207"/>
      <c r="N378" s="158"/>
    </row>
    <row r="379" spans="1:14" ht="13.5" customHeight="1">
      <c r="A379" s="208"/>
      <c r="B379" s="208"/>
      <c r="C379" s="208"/>
      <c r="D379" s="208"/>
      <c r="E379" s="208"/>
      <c r="F379" s="208"/>
      <c r="G379" s="208"/>
      <c r="H379" s="208"/>
      <c r="I379" s="208"/>
      <c r="J379" s="208"/>
      <c r="K379" s="158"/>
      <c r="L379" s="158"/>
      <c r="M379" s="207"/>
      <c r="N379" s="158"/>
    </row>
    <row r="380" spans="1:14" ht="13.5" customHeight="1">
      <c r="A380" s="208"/>
      <c r="B380" s="208"/>
      <c r="C380" s="208"/>
      <c r="D380" s="208"/>
      <c r="E380" s="208"/>
      <c r="F380" s="208"/>
      <c r="G380" s="208"/>
      <c r="H380" s="208"/>
      <c r="I380" s="208"/>
      <c r="J380" s="208"/>
      <c r="K380" s="158"/>
      <c r="L380" s="158"/>
      <c r="M380" s="207"/>
      <c r="N380" s="158"/>
    </row>
    <row r="381" spans="1:14" ht="13.5" customHeight="1">
      <c r="A381" s="208"/>
      <c r="B381" s="208"/>
      <c r="C381" s="208"/>
      <c r="D381" s="208"/>
      <c r="E381" s="208"/>
      <c r="F381" s="208"/>
      <c r="G381" s="208"/>
      <c r="H381" s="208"/>
      <c r="I381" s="208"/>
      <c r="J381" s="208"/>
      <c r="K381" s="158"/>
      <c r="L381" s="158"/>
      <c r="M381" s="207"/>
      <c r="N381" s="158"/>
    </row>
    <row r="382" spans="1:14" ht="13.5" customHeight="1">
      <c r="A382" s="208"/>
      <c r="B382" s="208"/>
      <c r="C382" s="208"/>
      <c r="D382" s="208"/>
      <c r="E382" s="208"/>
      <c r="F382" s="208"/>
      <c r="G382" s="208"/>
      <c r="H382" s="208"/>
      <c r="I382" s="208"/>
      <c r="J382" s="208"/>
      <c r="K382" s="158"/>
      <c r="L382" s="158"/>
      <c r="M382" s="207"/>
      <c r="N382" s="158"/>
    </row>
    <row r="383" spans="1:14" ht="13.5" customHeight="1">
      <c r="A383" s="208"/>
      <c r="B383" s="208"/>
      <c r="C383" s="208"/>
      <c r="D383" s="208"/>
      <c r="E383" s="208"/>
      <c r="F383" s="208"/>
      <c r="G383" s="208"/>
      <c r="H383" s="208"/>
      <c r="I383" s="208"/>
      <c r="J383" s="208"/>
      <c r="K383" s="158"/>
      <c r="L383" s="158"/>
      <c r="M383" s="207"/>
      <c r="N383" s="158"/>
    </row>
    <row r="384" spans="1:14" ht="13.5" customHeight="1">
      <c r="A384" s="208"/>
      <c r="B384" s="208"/>
      <c r="C384" s="208"/>
      <c r="D384" s="208"/>
      <c r="E384" s="208"/>
      <c r="F384" s="208"/>
      <c r="G384" s="208"/>
      <c r="H384" s="208"/>
      <c r="I384" s="208"/>
      <c r="J384" s="208"/>
      <c r="K384" s="158"/>
      <c r="L384" s="158"/>
      <c r="M384" s="207"/>
      <c r="N384" s="158"/>
    </row>
    <row r="385" spans="1:14" ht="13.5" customHeight="1">
      <c r="A385" s="208"/>
      <c r="B385" s="208"/>
      <c r="C385" s="208"/>
      <c r="D385" s="208"/>
      <c r="E385" s="208"/>
      <c r="F385" s="208"/>
      <c r="G385" s="208"/>
      <c r="H385" s="208"/>
      <c r="I385" s="208"/>
      <c r="J385" s="208"/>
      <c r="K385" s="158"/>
      <c r="L385" s="158"/>
      <c r="M385" s="207"/>
      <c r="N385" s="158"/>
    </row>
    <row r="386" spans="1:14" ht="13.5" customHeight="1">
      <c r="A386" s="208"/>
      <c r="B386" s="208"/>
      <c r="C386" s="208"/>
      <c r="D386" s="208"/>
      <c r="E386" s="208"/>
      <c r="F386" s="208"/>
      <c r="G386" s="208"/>
      <c r="H386" s="208"/>
      <c r="I386" s="208"/>
      <c r="J386" s="208"/>
      <c r="K386" s="158"/>
      <c r="L386" s="158"/>
      <c r="M386" s="207"/>
      <c r="N386" s="158"/>
    </row>
    <row r="387" spans="1:14" ht="13.5" customHeight="1">
      <c r="A387" s="208"/>
      <c r="B387" s="208"/>
      <c r="C387" s="208"/>
      <c r="D387" s="208"/>
      <c r="E387" s="208"/>
      <c r="F387" s="208"/>
      <c r="G387" s="208"/>
      <c r="H387" s="208"/>
      <c r="I387" s="208"/>
      <c r="J387" s="208"/>
      <c r="K387" s="158"/>
      <c r="L387" s="158"/>
      <c r="M387" s="207"/>
      <c r="N387" s="158"/>
    </row>
    <row r="388" spans="1:14" ht="13.5" customHeight="1">
      <c r="A388" s="208"/>
      <c r="B388" s="208"/>
      <c r="C388" s="208"/>
      <c r="D388" s="208"/>
      <c r="E388" s="208"/>
      <c r="F388" s="208"/>
      <c r="G388" s="208"/>
      <c r="H388" s="208"/>
      <c r="I388" s="208"/>
      <c r="J388" s="208"/>
      <c r="K388" s="158"/>
      <c r="L388" s="158"/>
      <c r="M388" s="207"/>
      <c r="N388" s="158"/>
    </row>
    <row r="389" spans="1:14" ht="13.5" customHeight="1">
      <c r="A389" s="208"/>
      <c r="B389" s="208"/>
      <c r="C389" s="208"/>
      <c r="D389" s="208"/>
      <c r="E389" s="208"/>
      <c r="F389" s="208"/>
      <c r="G389" s="208"/>
      <c r="H389" s="208"/>
      <c r="I389" s="208"/>
      <c r="J389" s="208"/>
      <c r="K389" s="158"/>
      <c r="L389" s="158"/>
      <c r="M389" s="207"/>
      <c r="N389" s="158"/>
    </row>
    <row r="390" spans="1:14" ht="13.5" customHeight="1">
      <c r="A390" s="208"/>
      <c r="B390" s="208"/>
      <c r="C390" s="208"/>
      <c r="D390" s="208"/>
      <c r="E390" s="208"/>
      <c r="F390" s="208"/>
      <c r="G390" s="208"/>
      <c r="H390" s="208"/>
      <c r="I390" s="208"/>
      <c r="J390" s="208"/>
      <c r="K390" s="158"/>
      <c r="L390" s="158"/>
      <c r="M390" s="207"/>
      <c r="N390" s="158"/>
    </row>
    <row r="391" spans="1:14" ht="13.5" customHeight="1">
      <c r="A391" s="208"/>
      <c r="B391" s="208"/>
      <c r="C391" s="208"/>
      <c r="D391" s="208"/>
      <c r="E391" s="208"/>
      <c r="F391" s="208"/>
      <c r="G391" s="208"/>
      <c r="H391" s="208"/>
      <c r="I391" s="208"/>
      <c r="J391" s="208"/>
      <c r="K391" s="158"/>
      <c r="L391" s="158"/>
      <c r="M391" s="207"/>
      <c r="N391" s="158"/>
    </row>
    <row r="392" spans="1:14" ht="13.5" customHeight="1">
      <c r="A392" s="208"/>
      <c r="B392" s="208"/>
      <c r="C392" s="208"/>
      <c r="D392" s="208"/>
      <c r="E392" s="208"/>
      <c r="F392" s="208"/>
      <c r="G392" s="208"/>
      <c r="H392" s="208"/>
      <c r="I392" s="208"/>
      <c r="J392" s="208"/>
      <c r="K392" s="158"/>
      <c r="L392" s="158"/>
      <c r="M392" s="207"/>
      <c r="N392" s="158"/>
    </row>
    <row r="393" spans="1:14" ht="13.5" customHeight="1">
      <c r="A393" s="208"/>
      <c r="B393" s="208"/>
      <c r="C393" s="208"/>
      <c r="D393" s="208"/>
      <c r="E393" s="208"/>
      <c r="F393" s="208"/>
      <c r="G393" s="208"/>
      <c r="H393" s="208"/>
      <c r="I393" s="208"/>
      <c r="J393" s="208"/>
      <c r="K393" s="158"/>
      <c r="L393" s="158"/>
      <c r="M393" s="207"/>
      <c r="N393" s="158"/>
    </row>
    <row r="394" spans="1:14" ht="13.5" customHeight="1">
      <c r="A394" s="208"/>
      <c r="B394" s="208"/>
      <c r="C394" s="208"/>
      <c r="D394" s="208"/>
      <c r="E394" s="208"/>
      <c r="F394" s="208"/>
      <c r="G394" s="208"/>
      <c r="H394" s="208"/>
      <c r="I394" s="208"/>
      <c r="J394" s="208"/>
      <c r="K394" s="158"/>
      <c r="L394" s="158"/>
      <c r="M394" s="207"/>
      <c r="N394" s="158"/>
    </row>
    <row r="395" spans="1:14" ht="13.5" customHeight="1">
      <c r="A395" s="208"/>
      <c r="B395" s="208"/>
      <c r="C395" s="208"/>
      <c r="D395" s="208"/>
      <c r="E395" s="208"/>
      <c r="F395" s="208"/>
      <c r="G395" s="208"/>
      <c r="H395" s="208"/>
      <c r="I395" s="208"/>
      <c r="J395" s="208"/>
      <c r="K395" s="158"/>
      <c r="L395" s="158"/>
      <c r="M395" s="207"/>
      <c r="N395" s="158"/>
    </row>
    <row r="396" spans="1:14" ht="13.5" customHeight="1">
      <c r="A396" s="208"/>
      <c r="B396" s="208"/>
      <c r="C396" s="208"/>
      <c r="D396" s="208"/>
      <c r="E396" s="208"/>
      <c r="F396" s="208"/>
      <c r="G396" s="208"/>
      <c r="H396" s="208"/>
      <c r="I396" s="208"/>
      <c r="J396" s="208"/>
      <c r="K396" s="158"/>
      <c r="L396" s="158"/>
      <c r="M396" s="207"/>
      <c r="N396" s="158"/>
    </row>
    <row r="397" spans="1:14" ht="13.5" customHeight="1">
      <c r="A397" s="208"/>
      <c r="B397" s="208"/>
      <c r="C397" s="208"/>
      <c r="D397" s="208"/>
      <c r="E397" s="208"/>
      <c r="F397" s="208"/>
      <c r="G397" s="208"/>
      <c r="H397" s="208"/>
      <c r="I397" s="208"/>
      <c r="J397" s="208"/>
      <c r="K397" s="158"/>
      <c r="L397" s="158"/>
      <c r="M397" s="207"/>
      <c r="N397" s="158"/>
    </row>
    <row r="398" spans="1:14" ht="13.5" customHeight="1">
      <c r="A398" s="208"/>
      <c r="B398" s="208"/>
      <c r="C398" s="208"/>
      <c r="D398" s="208"/>
      <c r="E398" s="208"/>
      <c r="F398" s="208"/>
      <c r="G398" s="208"/>
      <c r="H398" s="208"/>
      <c r="I398" s="208"/>
      <c r="J398" s="208"/>
      <c r="K398" s="158"/>
      <c r="L398" s="158"/>
      <c r="M398" s="207"/>
      <c r="N398" s="158"/>
    </row>
    <row r="399" spans="1:14" ht="13.5" customHeight="1">
      <c r="A399" s="208"/>
      <c r="B399" s="208"/>
      <c r="C399" s="208"/>
      <c r="D399" s="208"/>
      <c r="E399" s="208"/>
      <c r="F399" s="208"/>
      <c r="G399" s="208"/>
      <c r="H399" s="208"/>
      <c r="I399" s="208"/>
      <c r="J399" s="208"/>
      <c r="K399" s="158"/>
      <c r="L399" s="158"/>
      <c r="M399" s="207"/>
      <c r="N399" s="158"/>
    </row>
    <row r="400" spans="1:14" ht="13.5" customHeight="1">
      <c r="A400" s="208"/>
      <c r="B400" s="208"/>
      <c r="C400" s="208"/>
      <c r="D400" s="208"/>
      <c r="E400" s="208"/>
      <c r="F400" s="208"/>
      <c r="G400" s="208"/>
      <c r="H400" s="208"/>
      <c r="I400" s="208"/>
      <c r="J400" s="208"/>
      <c r="K400" s="158"/>
      <c r="L400" s="158"/>
      <c r="M400" s="207"/>
      <c r="N400" s="158"/>
    </row>
    <row r="401" spans="1:14" ht="13.5" customHeight="1">
      <c r="A401" s="208"/>
      <c r="B401" s="208"/>
      <c r="C401" s="208"/>
      <c r="D401" s="208"/>
      <c r="E401" s="208"/>
      <c r="F401" s="208"/>
      <c r="G401" s="208"/>
      <c r="H401" s="208"/>
      <c r="I401" s="208"/>
      <c r="J401" s="208"/>
      <c r="K401" s="158"/>
      <c r="L401" s="158"/>
      <c r="M401" s="207"/>
      <c r="N401" s="158"/>
    </row>
    <row r="402" spans="1:14" ht="13.5" customHeight="1">
      <c r="A402" s="208"/>
      <c r="B402" s="208"/>
      <c r="C402" s="208"/>
      <c r="D402" s="208"/>
      <c r="E402" s="208"/>
      <c r="F402" s="208"/>
      <c r="G402" s="208"/>
      <c r="H402" s="208"/>
      <c r="I402" s="208"/>
      <c r="J402" s="208"/>
      <c r="K402" s="158"/>
      <c r="L402" s="158"/>
      <c r="M402" s="207"/>
      <c r="N402" s="158"/>
    </row>
    <row r="403" spans="1:14" ht="13.5" customHeight="1">
      <c r="A403" s="208"/>
      <c r="B403" s="208"/>
      <c r="C403" s="208"/>
      <c r="D403" s="208"/>
      <c r="E403" s="208"/>
      <c r="F403" s="208"/>
      <c r="G403" s="208"/>
      <c r="H403" s="208"/>
      <c r="I403" s="208"/>
      <c r="J403" s="208"/>
      <c r="K403" s="158"/>
      <c r="L403" s="158"/>
      <c r="M403" s="207"/>
      <c r="N403" s="158"/>
    </row>
    <row r="404" spans="1:14" ht="13.5" customHeight="1">
      <c r="A404" s="208"/>
      <c r="B404" s="208"/>
      <c r="C404" s="208"/>
      <c r="D404" s="208"/>
      <c r="E404" s="208"/>
      <c r="F404" s="208"/>
      <c r="G404" s="208"/>
      <c r="H404" s="208"/>
      <c r="I404" s="208"/>
      <c r="J404" s="208"/>
      <c r="K404" s="158"/>
      <c r="L404" s="158"/>
      <c r="M404" s="207"/>
      <c r="N404" s="158"/>
    </row>
    <row r="405" spans="1:14" ht="13.5" customHeight="1">
      <c r="A405" s="208"/>
      <c r="B405" s="208"/>
      <c r="C405" s="208"/>
      <c r="D405" s="208"/>
      <c r="E405" s="208"/>
      <c r="F405" s="208"/>
      <c r="G405" s="208"/>
      <c r="H405" s="208"/>
      <c r="I405" s="208"/>
      <c r="J405" s="208"/>
      <c r="K405" s="158"/>
      <c r="L405" s="158"/>
      <c r="M405" s="207"/>
      <c r="N405" s="158"/>
    </row>
    <row r="406" spans="1:14" ht="13.5" customHeight="1">
      <c r="A406" s="208"/>
      <c r="B406" s="208"/>
      <c r="C406" s="208"/>
      <c r="D406" s="208"/>
      <c r="E406" s="208"/>
      <c r="F406" s="208"/>
      <c r="G406" s="208"/>
      <c r="H406" s="208"/>
      <c r="I406" s="208"/>
      <c r="J406" s="208"/>
      <c r="K406" s="158"/>
      <c r="L406" s="158"/>
      <c r="M406" s="207"/>
      <c r="N406" s="158"/>
    </row>
    <row r="407" spans="1:14" ht="13.5" customHeight="1">
      <c r="A407" s="208"/>
      <c r="B407" s="208"/>
      <c r="C407" s="208"/>
      <c r="D407" s="208"/>
      <c r="E407" s="208"/>
      <c r="F407" s="208"/>
      <c r="G407" s="208"/>
      <c r="H407" s="208"/>
      <c r="I407" s="208"/>
      <c r="J407" s="208"/>
      <c r="K407" s="158"/>
      <c r="L407" s="158"/>
      <c r="M407" s="207"/>
      <c r="N407" s="158"/>
    </row>
    <row r="408" spans="1:14" ht="13.5" customHeight="1">
      <c r="A408" s="208"/>
      <c r="B408" s="208"/>
      <c r="C408" s="208"/>
      <c r="D408" s="208"/>
      <c r="E408" s="208"/>
      <c r="F408" s="208"/>
      <c r="G408" s="208"/>
      <c r="H408" s="208"/>
      <c r="I408" s="208"/>
      <c r="J408" s="208"/>
      <c r="K408" s="158"/>
      <c r="L408" s="158"/>
      <c r="M408" s="207"/>
      <c r="N408" s="158"/>
    </row>
    <row r="409" spans="1:14" ht="13.5" customHeight="1">
      <c r="A409" s="208"/>
      <c r="B409" s="208"/>
      <c r="C409" s="208"/>
      <c r="D409" s="208"/>
      <c r="E409" s="208"/>
      <c r="F409" s="208"/>
      <c r="G409" s="208"/>
      <c r="H409" s="208"/>
      <c r="I409" s="208"/>
      <c r="J409" s="208"/>
      <c r="K409" s="158"/>
      <c r="L409" s="158"/>
      <c r="M409" s="207"/>
      <c r="N409" s="158"/>
    </row>
    <row r="410" spans="1:14" ht="13.5" customHeight="1">
      <c r="A410" s="208"/>
      <c r="B410" s="208"/>
      <c r="C410" s="208"/>
      <c r="D410" s="208"/>
      <c r="E410" s="208"/>
      <c r="F410" s="208"/>
      <c r="G410" s="208"/>
      <c r="H410" s="208"/>
      <c r="I410" s="208"/>
      <c r="J410" s="208"/>
      <c r="K410" s="158"/>
      <c r="L410" s="158"/>
      <c r="M410" s="207"/>
      <c r="N410" s="158"/>
    </row>
    <row r="411" spans="1:14" ht="13.5" customHeight="1">
      <c r="A411" s="208"/>
      <c r="B411" s="208"/>
      <c r="C411" s="208"/>
      <c r="D411" s="208"/>
      <c r="E411" s="208"/>
      <c r="F411" s="208"/>
      <c r="G411" s="208"/>
      <c r="H411" s="208"/>
      <c r="I411" s="208"/>
      <c r="J411" s="208"/>
      <c r="K411" s="158"/>
      <c r="L411" s="158"/>
      <c r="M411" s="207"/>
      <c r="N411" s="158"/>
    </row>
    <row r="412" spans="1:14" ht="13.5" customHeight="1">
      <c r="A412" s="208"/>
      <c r="B412" s="208"/>
      <c r="C412" s="208"/>
      <c r="D412" s="208"/>
      <c r="E412" s="208"/>
      <c r="F412" s="208"/>
      <c r="G412" s="208"/>
      <c r="H412" s="208"/>
      <c r="I412" s="208"/>
      <c r="J412" s="208"/>
      <c r="K412" s="158"/>
      <c r="L412" s="158"/>
      <c r="M412" s="207"/>
      <c r="N412" s="158"/>
    </row>
    <row r="413" spans="1:14" ht="13.5" customHeight="1">
      <c r="A413" s="208"/>
      <c r="B413" s="208"/>
      <c r="C413" s="208"/>
      <c r="D413" s="208"/>
      <c r="E413" s="208"/>
      <c r="F413" s="208"/>
      <c r="G413" s="208"/>
      <c r="H413" s="208"/>
      <c r="I413" s="208"/>
      <c r="J413" s="208"/>
      <c r="K413" s="158"/>
      <c r="L413" s="158"/>
      <c r="M413" s="207"/>
      <c r="N413" s="158"/>
    </row>
    <row r="414" spans="1:14" ht="13.5" customHeight="1">
      <c r="A414" s="208"/>
      <c r="B414" s="208"/>
      <c r="C414" s="208"/>
      <c r="D414" s="208"/>
      <c r="E414" s="208"/>
      <c r="F414" s="208"/>
      <c r="G414" s="208"/>
      <c r="H414" s="208"/>
      <c r="I414" s="208"/>
      <c r="J414" s="208"/>
      <c r="K414" s="158"/>
      <c r="L414" s="158"/>
      <c r="M414" s="207"/>
      <c r="N414" s="158"/>
    </row>
    <row r="415" spans="1:14" ht="13.5" customHeight="1">
      <c r="A415" s="208"/>
      <c r="B415" s="208"/>
      <c r="C415" s="208"/>
      <c r="D415" s="208"/>
      <c r="E415" s="208"/>
      <c r="F415" s="208"/>
      <c r="G415" s="208"/>
      <c r="H415" s="208"/>
      <c r="I415" s="208"/>
      <c r="J415" s="208"/>
      <c r="K415" s="158"/>
      <c r="L415" s="158"/>
      <c r="M415" s="207"/>
      <c r="N415" s="158"/>
    </row>
    <row r="416" spans="1:14" ht="13.5" customHeight="1">
      <c r="A416" s="208"/>
      <c r="B416" s="208"/>
      <c r="C416" s="208"/>
      <c r="D416" s="208"/>
      <c r="E416" s="208"/>
      <c r="F416" s="208"/>
      <c r="G416" s="208"/>
      <c r="H416" s="208"/>
      <c r="I416" s="208"/>
      <c r="J416" s="208"/>
      <c r="K416" s="158"/>
      <c r="L416" s="158"/>
      <c r="M416" s="207"/>
      <c r="N416" s="158"/>
    </row>
    <row r="417" spans="1:14" ht="13.5" customHeight="1">
      <c r="A417" s="208"/>
      <c r="B417" s="208"/>
      <c r="C417" s="208"/>
      <c r="D417" s="208"/>
      <c r="E417" s="208"/>
      <c r="F417" s="208"/>
      <c r="G417" s="208"/>
      <c r="H417" s="208"/>
      <c r="I417" s="208"/>
      <c r="J417" s="208"/>
      <c r="K417" s="158"/>
      <c r="L417" s="158"/>
      <c r="M417" s="207"/>
      <c r="N417" s="158"/>
    </row>
    <row r="418" spans="1:14" ht="13.5" customHeight="1">
      <c r="A418" s="208"/>
      <c r="B418" s="208"/>
      <c r="C418" s="208"/>
      <c r="D418" s="208"/>
      <c r="E418" s="208"/>
      <c r="F418" s="208"/>
      <c r="G418" s="208"/>
      <c r="H418" s="208"/>
      <c r="I418" s="208"/>
      <c r="J418" s="208"/>
      <c r="K418" s="158"/>
      <c r="L418" s="158"/>
      <c r="M418" s="207"/>
      <c r="N418" s="158"/>
    </row>
    <row r="419" spans="1:14" ht="13.5" customHeight="1">
      <c r="A419" s="208"/>
      <c r="B419" s="208"/>
      <c r="C419" s="208"/>
      <c r="D419" s="208"/>
      <c r="E419" s="208"/>
      <c r="F419" s="208"/>
      <c r="G419" s="208"/>
      <c r="H419" s="208"/>
      <c r="I419" s="208"/>
      <c r="J419" s="208"/>
      <c r="K419" s="158"/>
      <c r="L419" s="158"/>
      <c r="M419" s="207"/>
      <c r="N419" s="158"/>
    </row>
    <row r="420" spans="1:14" ht="13.5" customHeight="1">
      <c r="A420" s="208"/>
      <c r="B420" s="208"/>
      <c r="C420" s="208"/>
      <c r="D420" s="208"/>
      <c r="E420" s="208"/>
      <c r="F420" s="208"/>
      <c r="G420" s="208"/>
      <c r="H420" s="208"/>
      <c r="I420" s="208"/>
      <c r="J420" s="208"/>
      <c r="K420" s="158"/>
      <c r="L420" s="158"/>
      <c r="M420" s="207"/>
      <c r="N420" s="158"/>
    </row>
    <row r="421" spans="1:14" ht="13.5" customHeight="1">
      <c r="A421" s="208"/>
      <c r="B421" s="208"/>
      <c r="C421" s="208"/>
      <c r="D421" s="208"/>
      <c r="E421" s="208"/>
      <c r="F421" s="208"/>
      <c r="G421" s="208"/>
      <c r="H421" s="208"/>
      <c r="I421" s="208"/>
      <c r="J421" s="208"/>
      <c r="K421" s="158"/>
      <c r="L421" s="158"/>
      <c r="M421" s="207"/>
      <c r="N421" s="158"/>
    </row>
    <row r="422" spans="1:14" ht="13.5" customHeight="1">
      <c r="A422" s="208"/>
      <c r="B422" s="208"/>
      <c r="C422" s="208"/>
      <c r="D422" s="208"/>
      <c r="E422" s="208"/>
      <c r="F422" s="208"/>
      <c r="G422" s="208"/>
      <c r="H422" s="208"/>
      <c r="I422" s="208"/>
      <c r="J422" s="208"/>
      <c r="K422" s="158"/>
      <c r="L422" s="158"/>
      <c r="M422" s="207"/>
      <c r="N422" s="158"/>
    </row>
    <row r="423" spans="1:14" ht="13.5" customHeight="1">
      <c r="A423" s="208"/>
      <c r="B423" s="208"/>
      <c r="C423" s="208"/>
      <c r="D423" s="208"/>
      <c r="E423" s="208"/>
      <c r="F423" s="208"/>
      <c r="G423" s="208"/>
      <c r="H423" s="208"/>
      <c r="I423" s="208"/>
      <c r="J423" s="208"/>
      <c r="K423" s="158"/>
      <c r="L423" s="158"/>
      <c r="M423" s="207"/>
      <c r="N423" s="158"/>
    </row>
    <row r="424" spans="1:14" ht="13.5" customHeight="1">
      <c r="A424" s="208"/>
      <c r="B424" s="208"/>
      <c r="C424" s="208"/>
      <c r="D424" s="208"/>
      <c r="E424" s="208"/>
      <c r="F424" s="208"/>
      <c r="G424" s="208"/>
      <c r="H424" s="208"/>
      <c r="I424" s="208"/>
      <c r="J424" s="208"/>
      <c r="K424" s="158"/>
      <c r="L424" s="158"/>
      <c r="M424" s="207"/>
      <c r="N424" s="158"/>
    </row>
    <row r="425" spans="1:14" ht="13.5" customHeight="1">
      <c r="A425" s="208"/>
      <c r="B425" s="208"/>
      <c r="C425" s="208"/>
      <c r="D425" s="208"/>
      <c r="E425" s="208"/>
      <c r="F425" s="208"/>
      <c r="G425" s="208"/>
      <c r="H425" s="208"/>
      <c r="I425" s="208"/>
      <c r="J425" s="208"/>
      <c r="K425" s="158"/>
      <c r="L425" s="158"/>
      <c r="M425" s="207"/>
      <c r="N425" s="158"/>
    </row>
    <row r="426" spans="1:14" ht="13.5" customHeight="1">
      <c r="A426" s="208"/>
      <c r="B426" s="208"/>
      <c r="C426" s="208"/>
      <c r="D426" s="208"/>
      <c r="E426" s="208"/>
      <c r="F426" s="208"/>
      <c r="G426" s="208"/>
      <c r="H426" s="208"/>
      <c r="I426" s="208"/>
      <c r="J426" s="208"/>
      <c r="K426" s="158"/>
      <c r="L426" s="158"/>
      <c r="M426" s="207"/>
      <c r="N426" s="158"/>
    </row>
    <row r="427" spans="1:14" ht="13.5" customHeight="1">
      <c r="A427" s="208"/>
      <c r="B427" s="208"/>
      <c r="C427" s="208"/>
      <c r="D427" s="208"/>
      <c r="E427" s="208"/>
      <c r="F427" s="208"/>
      <c r="G427" s="208"/>
      <c r="H427" s="208"/>
      <c r="I427" s="208"/>
      <c r="J427" s="208"/>
      <c r="K427" s="158"/>
      <c r="L427" s="158"/>
      <c r="M427" s="207"/>
      <c r="N427" s="158"/>
    </row>
    <row r="428" spans="1:14" ht="13.5" customHeight="1">
      <c r="A428" s="208"/>
      <c r="B428" s="208"/>
      <c r="C428" s="208"/>
      <c r="D428" s="208"/>
      <c r="E428" s="208"/>
      <c r="F428" s="208"/>
      <c r="G428" s="208"/>
      <c r="H428" s="208"/>
      <c r="I428" s="208"/>
      <c r="J428" s="208"/>
      <c r="K428" s="158"/>
      <c r="L428" s="158"/>
      <c r="M428" s="207"/>
      <c r="N428" s="158"/>
    </row>
    <row r="429" spans="1:14" ht="13.5" customHeight="1">
      <c r="A429" s="208"/>
      <c r="B429" s="208"/>
      <c r="C429" s="208"/>
      <c r="D429" s="208"/>
      <c r="E429" s="208"/>
      <c r="F429" s="208"/>
      <c r="G429" s="208"/>
      <c r="H429" s="208"/>
      <c r="I429" s="208"/>
      <c r="J429" s="208"/>
      <c r="K429" s="158"/>
      <c r="L429" s="158"/>
      <c r="M429" s="207"/>
      <c r="N429" s="158"/>
    </row>
    <row r="430" spans="1:14" ht="13.5" customHeight="1">
      <c r="A430" s="208"/>
      <c r="B430" s="208"/>
      <c r="C430" s="208"/>
      <c r="D430" s="208"/>
      <c r="E430" s="208"/>
      <c r="F430" s="208"/>
      <c r="G430" s="208"/>
      <c r="H430" s="208"/>
      <c r="I430" s="208"/>
      <c r="J430" s="208"/>
      <c r="K430" s="158"/>
      <c r="L430" s="158"/>
      <c r="M430" s="207"/>
      <c r="N430" s="158"/>
    </row>
    <row r="431" spans="1:14" ht="13.5" customHeight="1">
      <c r="A431" s="208"/>
      <c r="B431" s="208"/>
      <c r="C431" s="208"/>
      <c r="D431" s="208"/>
      <c r="E431" s="208"/>
      <c r="F431" s="208"/>
      <c r="G431" s="208"/>
      <c r="H431" s="208"/>
      <c r="I431" s="208"/>
      <c r="J431" s="208"/>
      <c r="K431" s="158"/>
      <c r="L431" s="158"/>
      <c r="M431" s="207"/>
      <c r="N431" s="158"/>
    </row>
    <row r="432" spans="1:14" ht="13.5" customHeight="1">
      <c r="A432" s="208"/>
      <c r="B432" s="208"/>
      <c r="C432" s="208"/>
      <c r="D432" s="208"/>
      <c r="E432" s="208"/>
      <c r="F432" s="208"/>
      <c r="G432" s="208"/>
      <c r="H432" s="208"/>
      <c r="I432" s="208"/>
      <c r="J432" s="208"/>
      <c r="K432" s="158"/>
      <c r="L432" s="158"/>
      <c r="M432" s="207"/>
      <c r="N432" s="158"/>
    </row>
    <row r="433" spans="1:14" ht="13.5" customHeight="1">
      <c r="A433" s="208"/>
      <c r="B433" s="208"/>
      <c r="C433" s="208"/>
      <c r="D433" s="208"/>
      <c r="E433" s="208"/>
      <c r="F433" s="208"/>
      <c r="G433" s="208"/>
      <c r="H433" s="208"/>
      <c r="I433" s="208"/>
      <c r="J433" s="208"/>
      <c r="K433" s="158"/>
      <c r="L433" s="158"/>
      <c r="M433" s="207"/>
      <c r="N433" s="158"/>
    </row>
    <row r="434" spans="1:14" ht="13.5" customHeight="1">
      <c r="A434" s="208"/>
      <c r="B434" s="208"/>
      <c r="C434" s="208"/>
      <c r="D434" s="208"/>
      <c r="E434" s="208"/>
      <c r="F434" s="208"/>
      <c r="G434" s="208"/>
      <c r="H434" s="208"/>
      <c r="I434" s="208"/>
      <c r="J434" s="208"/>
      <c r="K434" s="158"/>
      <c r="L434" s="158"/>
      <c r="M434" s="207"/>
      <c r="N434" s="158"/>
    </row>
    <row r="435" spans="1:14" ht="13.5" customHeight="1">
      <c r="A435" s="208"/>
      <c r="B435" s="208"/>
      <c r="C435" s="208"/>
      <c r="D435" s="208"/>
      <c r="E435" s="208"/>
      <c r="F435" s="208"/>
      <c r="G435" s="208"/>
      <c r="H435" s="208"/>
      <c r="I435" s="208"/>
      <c r="J435" s="208"/>
      <c r="K435" s="158"/>
      <c r="L435" s="158"/>
      <c r="M435" s="207"/>
      <c r="N435" s="158"/>
    </row>
    <row r="436" spans="1:14" ht="13.5" customHeight="1">
      <c r="A436" s="208"/>
      <c r="B436" s="208"/>
      <c r="C436" s="208"/>
      <c r="D436" s="208"/>
      <c r="E436" s="208"/>
      <c r="F436" s="208"/>
      <c r="G436" s="208"/>
      <c r="H436" s="208"/>
      <c r="I436" s="208"/>
      <c r="J436" s="208"/>
      <c r="K436" s="158"/>
      <c r="L436" s="158"/>
      <c r="M436" s="207"/>
      <c r="N436" s="158"/>
    </row>
    <row r="437" spans="1:14" ht="13.5" customHeight="1">
      <c r="A437" s="208"/>
      <c r="B437" s="208"/>
      <c r="C437" s="208"/>
      <c r="D437" s="208"/>
      <c r="E437" s="208"/>
      <c r="F437" s="208"/>
      <c r="G437" s="208"/>
      <c r="H437" s="208"/>
      <c r="I437" s="208"/>
      <c r="J437" s="208"/>
      <c r="K437" s="158"/>
      <c r="L437" s="158"/>
      <c r="M437" s="207"/>
      <c r="N437" s="158"/>
    </row>
    <row r="438" spans="1:14" ht="13.5" customHeight="1">
      <c r="A438" s="208"/>
      <c r="B438" s="208"/>
      <c r="C438" s="208"/>
      <c r="D438" s="208"/>
      <c r="E438" s="208"/>
      <c r="F438" s="208"/>
      <c r="G438" s="208"/>
      <c r="H438" s="208"/>
      <c r="I438" s="208"/>
      <c r="J438" s="208"/>
      <c r="K438" s="158"/>
      <c r="L438" s="158"/>
      <c r="M438" s="207"/>
      <c r="N438" s="158"/>
    </row>
    <row r="439" spans="1:14" ht="13.5" customHeight="1">
      <c r="A439" s="208"/>
      <c r="B439" s="208"/>
      <c r="C439" s="208"/>
      <c r="D439" s="208"/>
      <c r="E439" s="208"/>
      <c r="F439" s="208"/>
      <c r="G439" s="208"/>
      <c r="H439" s="208"/>
      <c r="I439" s="208"/>
      <c r="J439" s="208"/>
      <c r="K439" s="158"/>
      <c r="L439" s="158"/>
      <c r="M439" s="207"/>
      <c r="N439" s="158"/>
    </row>
    <row r="440" spans="1:14" ht="13.5" customHeight="1">
      <c r="A440" s="208"/>
      <c r="B440" s="208"/>
      <c r="C440" s="208"/>
      <c r="D440" s="208"/>
      <c r="E440" s="208"/>
      <c r="F440" s="208"/>
      <c r="G440" s="208"/>
      <c r="H440" s="208"/>
      <c r="I440" s="208"/>
      <c r="J440" s="208"/>
      <c r="K440" s="158"/>
      <c r="L440" s="158"/>
      <c r="M440" s="207"/>
      <c r="N440" s="158"/>
    </row>
    <row r="441" spans="1:14" ht="13.5" customHeight="1">
      <c r="A441" s="208"/>
      <c r="B441" s="208"/>
      <c r="C441" s="208"/>
      <c r="D441" s="208"/>
      <c r="E441" s="208"/>
      <c r="F441" s="208"/>
      <c r="G441" s="208"/>
      <c r="H441" s="208"/>
      <c r="I441" s="208"/>
      <c r="J441" s="208"/>
      <c r="K441" s="158"/>
      <c r="L441" s="158"/>
      <c r="M441" s="207"/>
      <c r="N441" s="158"/>
    </row>
    <row r="442" spans="1:14" ht="13.5" customHeight="1">
      <c r="A442" s="208"/>
      <c r="B442" s="208"/>
      <c r="C442" s="208"/>
      <c r="D442" s="208"/>
      <c r="E442" s="208"/>
      <c r="F442" s="208"/>
      <c r="G442" s="208"/>
      <c r="H442" s="208"/>
      <c r="I442" s="208"/>
      <c r="J442" s="208"/>
      <c r="K442" s="158"/>
      <c r="L442" s="158"/>
      <c r="M442" s="207"/>
      <c r="N442" s="158"/>
    </row>
    <row r="443" spans="1:14" ht="13.5" customHeight="1">
      <c r="A443" s="208"/>
      <c r="B443" s="208"/>
      <c r="C443" s="208"/>
      <c r="D443" s="208"/>
      <c r="E443" s="208"/>
      <c r="F443" s="208"/>
      <c r="G443" s="208"/>
      <c r="H443" s="208"/>
      <c r="I443" s="208"/>
      <c r="J443" s="208"/>
      <c r="K443" s="158"/>
      <c r="L443" s="158"/>
      <c r="M443" s="207"/>
      <c r="N443" s="158"/>
    </row>
    <row r="444" spans="1:14" ht="13.5" customHeight="1">
      <c r="A444" s="208"/>
      <c r="B444" s="208"/>
      <c r="C444" s="208"/>
      <c r="D444" s="208"/>
      <c r="E444" s="208"/>
      <c r="F444" s="208"/>
      <c r="G444" s="208"/>
      <c r="H444" s="208"/>
      <c r="I444" s="208"/>
      <c r="J444" s="208"/>
      <c r="K444" s="158"/>
      <c r="L444" s="158"/>
      <c r="M444" s="207"/>
      <c r="N444" s="158"/>
    </row>
    <row r="445" spans="1:14" ht="13.5" customHeight="1">
      <c r="A445" s="208"/>
      <c r="B445" s="208"/>
      <c r="C445" s="208"/>
      <c r="D445" s="208"/>
      <c r="E445" s="208"/>
      <c r="F445" s="208"/>
      <c r="G445" s="208"/>
      <c r="H445" s="208"/>
      <c r="I445" s="208"/>
      <c r="J445" s="208"/>
      <c r="K445" s="158"/>
      <c r="L445" s="158"/>
      <c r="M445" s="207"/>
      <c r="N445" s="158"/>
    </row>
    <row r="446" spans="1:14" ht="13.5" customHeight="1">
      <c r="A446" s="208"/>
      <c r="B446" s="208"/>
      <c r="C446" s="208"/>
      <c r="D446" s="208"/>
      <c r="E446" s="208"/>
      <c r="F446" s="208"/>
      <c r="G446" s="208"/>
      <c r="H446" s="208"/>
      <c r="I446" s="208"/>
      <c r="J446" s="208"/>
      <c r="K446" s="158"/>
      <c r="L446" s="158"/>
      <c r="M446" s="207"/>
      <c r="N446" s="158"/>
    </row>
    <row r="447" spans="1:14" ht="13.5" customHeight="1">
      <c r="A447" s="208"/>
      <c r="B447" s="208"/>
      <c r="C447" s="208"/>
      <c r="D447" s="208"/>
      <c r="E447" s="208"/>
      <c r="F447" s="208"/>
      <c r="G447" s="208"/>
      <c r="H447" s="208"/>
      <c r="I447" s="208"/>
      <c r="J447" s="208"/>
      <c r="K447" s="158"/>
      <c r="L447" s="158"/>
      <c r="M447" s="207"/>
      <c r="N447" s="158"/>
    </row>
    <row r="448" spans="1:14" ht="13.5" customHeight="1">
      <c r="A448" s="208"/>
      <c r="B448" s="208"/>
      <c r="C448" s="208"/>
      <c r="D448" s="208"/>
      <c r="E448" s="208"/>
      <c r="F448" s="208"/>
      <c r="G448" s="208"/>
      <c r="H448" s="208"/>
      <c r="I448" s="208"/>
      <c r="J448" s="208"/>
      <c r="K448" s="158"/>
      <c r="L448" s="158"/>
      <c r="M448" s="207"/>
      <c r="N448" s="158"/>
    </row>
    <row r="449" spans="1:14" ht="13.5" customHeight="1">
      <c r="A449" s="208"/>
      <c r="B449" s="208"/>
      <c r="C449" s="208"/>
      <c r="D449" s="208"/>
      <c r="E449" s="208"/>
      <c r="F449" s="208"/>
      <c r="G449" s="208"/>
      <c r="H449" s="208"/>
      <c r="I449" s="208"/>
      <c r="J449" s="208"/>
      <c r="K449" s="158"/>
      <c r="L449" s="158"/>
      <c r="M449" s="207"/>
      <c r="N449" s="158"/>
    </row>
    <row r="450" spans="1:14" ht="13.5" customHeight="1">
      <c r="A450" s="208"/>
      <c r="B450" s="208"/>
      <c r="C450" s="208"/>
      <c r="D450" s="208"/>
      <c r="E450" s="208"/>
      <c r="F450" s="208"/>
      <c r="G450" s="208"/>
      <c r="H450" s="208"/>
      <c r="I450" s="208"/>
      <c r="J450" s="208"/>
      <c r="K450" s="158"/>
      <c r="L450" s="158"/>
      <c r="M450" s="207"/>
      <c r="N450" s="158"/>
    </row>
    <row r="451" spans="1:14" ht="13.5" customHeight="1">
      <c r="A451" s="208"/>
      <c r="B451" s="208"/>
      <c r="C451" s="208"/>
      <c r="D451" s="208"/>
      <c r="E451" s="208"/>
      <c r="F451" s="208"/>
      <c r="G451" s="208"/>
      <c r="H451" s="208"/>
      <c r="I451" s="208"/>
      <c r="J451" s="208"/>
      <c r="K451" s="158"/>
      <c r="L451" s="158"/>
      <c r="M451" s="207"/>
      <c r="N451" s="158"/>
    </row>
    <row r="452" spans="1:14" ht="13.5" customHeight="1">
      <c r="A452" s="208"/>
      <c r="B452" s="208"/>
      <c r="C452" s="208"/>
      <c r="D452" s="208"/>
      <c r="E452" s="208"/>
      <c r="F452" s="208"/>
      <c r="G452" s="208"/>
      <c r="H452" s="208"/>
      <c r="I452" s="208"/>
      <c r="J452" s="208"/>
      <c r="K452" s="158"/>
      <c r="L452" s="158"/>
      <c r="M452" s="207"/>
      <c r="N452" s="158"/>
    </row>
    <row r="453" spans="1:14" ht="13.5" customHeight="1">
      <c r="A453" s="208"/>
      <c r="B453" s="208"/>
      <c r="C453" s="208"/>
      <c r="D453" s="208"/>
      <c r="E453" s="208"/>
      <c r="F453" s="208"/>
      <c r="G453" s="208"/>
      <c r="H453" s="208"/>
      <c r="I453" s="208"/>
      <c r="J453" s="208"/>
      <c r="K453" s="158"/>
      <c r="L453" s="158"/>
      <c r="M453" s="207"/>
      <c r="N453" s="158"/>
    </row>
    <row r="454" spans="1:14" ht="13.5" customHeight="1">
      <c r="A454" s="208"/>
      <c r="B454" s="208"/>
      <c r="C454" s="208"/>
      <c r="D454" s="208"/>
      <c r="E454" s="208"/>
      <c r="F454" s="208"/>
      <c r="G454" s="208"/>
      <c r="H454" s="208"/>
      <c r="I454" s="208"/>
      <c r="J454" s="208"/>
      <c r="K454" s="158"/>
      <c r="L454" s="158"/>
      <c r="M454" s="207"/>
      <c r="N454" s="158"/>
    </row>
    <row r="455" spans="1:14" ht="13.5" customHeight="1">
      <c r="A455" s="208"/>
      <c r="B455" s="208"/>
      <c r="C455" s="208"/>
      <c r="D455" s="208"/>
      <c r="E455" s="208"/>
      <c r="F455" s="208"/>
      <c r="G455" s="208"/>
      <c r="H455" s="208"/>
      <c r="I455" s="208"/>
      <c r="J455" s="208"/>
      <c r="K455" s="158"/>
      <c r="L455" s="158"/>
      <c r="M455" s="207"/>
      <c r="N455" s="158"/>
    </row>
    <row r="456" spans="1:14" ht="13.5" customHeight="1">
      <c r="A456" s="208"/>
      <c r="B456" s="208"/>
      <c r="C456" s="208"/>
      <c r="D456" s="208"/>
      <c r="E456" s="208"/>
      <c r="F456" s="208"/>
      <c r="G456" s="208"/>
      <c r="H456" s="208"/>
      <c r="I456" s="208"/>
      <c r="J456" s="208"/>
      <c r="K456" s="158"/>
      <c r="L456" s="158"/>
      <c r="M456" s="207"/>
      <c r="N456" s="158"/>
    </row>
    <row r="457" spans="1:14" ht="13.5" customHeight="1">
      <c r="A457" s="208"/>
      <c r="B457" s="208"/>
      <c r="C457" s="208"/>
      <c r="D457" s="208"/>
      <c r="E457" s="208"/>
      <c r="F457" s="208"/>
      <c r="G457" s="208"/>
      <c r="H457" s="208"/>
      <c r="I457" s="208"/>
      <c r="J457" s="208"/>
      <c r="K457" s="158"/>
      <c r="L457" s="158"/>
      <c r="M457" s="207"/>
      <c r="N457" s="158"/>
    </row>
    <row r="458" spans="1:14" ht="13.5" customHeight="1">
      <c r="A458" s="208"/>
      <c r="B458" s="208"/>
      <c r="C458" s="208"/>
      <c r="D458" s="208"/>
      <c r="E458" s="208"/>
      <c r="F458" s="208"/>
      <c r="G458" s="208"/>
      <c r="H458" s="208"/>
      <c r="I458" s="208"/>
      <c r="J458" s="208"/>
      <c r="K458" s="158"/>
      <c r="L458" s="158"/>
      <c r="M458" s="207"/>
      <c r="N458" s="158"/>
    </row>
    <row r="459" spans="1:14" ht="13.5" customHeight="1">
      <c r="A459" s="208"/>
      <c r="B459" s="208"/>
      <c r="C459" s="208"/>
      <c r="D459" s="208"/>
      <c r="E459" s="208"/>
      <c r="F459" s="208"/>
      <c r="G459" s="208"/>
      <c r="H459" s="208"/>
      <c r="I459" s="208"/>
      <c r="J459" s="208"/>
      <c r="K459" s="158"/>
      <c r="L459" s="158"/>
      <c r="M459" s="207"/>
      <c r="N459" s="158"/>
    </row>
    <row r="460" spans="1:14" ht="13.5" customHeight="1">
      <c r="A460" s="208"/>
      <c r="B460" s="208"/>
      <c r="C460" s="208"/>
      <c r="D460" s="208"/>
      <c r="E460" s="208"/>
      <c r="F460" s="208"/>
      <c r="G460" s="208"/>
      <c r="H460" s="208"/>
      <c r="I460" s="208"/>
      <c r="J460" s="208"/>
      <c r="K460" s="158"/>
      <c r="L460" s="158"/>
      <c r="M460" s="207"/>
      <c r="N460" s="158"/>
    </row>
    <row r="461" spans="1:14" ht="13.5" customHeight="1">
      <c r="A461" s="208"/>
      <c r="B461" s="208"/>
      <c r="C461" s="208"/>
      <c r="D461" s="208"/>
      <c r="E461" s="208"/>
      <c r="F461" s="208"/>
      <c r="G461" s="208"/>
      <c r="H461" s="208"/>
      <c r="I461" s="208"/>
      <c r="J461" s="208"/>
      <c r="K461" s="158"/>
      <c r="L461" s="158"/>
      <c r="M461" s="207"/>
      <c r="N461" s="158"/>
    </row>
    <row r="462" spans="1:14" ht="13.5" customHeight="1">
      <c r="A462" s="208"/>
      <c r="B462" s="208"/>
      <c r="C462" s="208"/>
      <c r="D462" s="208"/>
      <c r="E462" s="208"/>
      <c r="F462" s="208"/>
      <c r="G462" s="208"/>
      <c r="H462" s="208"/>
      <c r="I462" s="208"/>
      <c r="J462" s="208"/>
      <c r="K462" s="158"/>
      <c r="L462" s="158"/>
      <c r="M462" s="207"/>
      <c r="N462" s="158"/>
    </row>
    <row r="463" spans="1:14" ht="13.5" customHeight="1">
      <c r="A463" s="208"/>
      <c r="B463" s="208"/>
      <c r="C463" s="208"/>
      <c r="D463" s="208"/>
      <c r="E463" s="208"/>
      <c r="F463" s="208"/>
      <c r="G463" s="208"/>
      <c r="H463" s="208"/>
      <c r="I463" s="208"/>
      <c r="J463" s="208"/>
      <c r="K463" s="158"/>
      <c r="L463" s="158"/>
      <c r="M463" s="207"/>
      <c r="N463" s="158"/>
    </row>
    <row r="464" spans="1:14" ht="13.5" customHeight="1">
      <c r="A464" s="208"/>
      <c r="B464" s="208"/>
      <c r="C464" s="208"/>
      <c r="D464" s="208"/>
      <c r="E464" s="208"/>
      <c r="F464" s="208"/>
      <c r="G464" s="208"/>
      <c r="H464" s="208"/>
      <c r="I464" s="208"/>
      <c r="J464" s="208"/>
      <c r="K464" s="158"/>
      <c r="L464" s="158"/>
      <c r="M464" s="207"/>
      <c r="N464" s="158"/>
    </row>
    <row r="465" spans="1:14" ht="13.5" customHeight="1">
      <c r="A465" s="208"/>
      <c r="B465" s="208"/>
      <c r="C465" s="208"/>
      <c r="D465" s="208"/>
      <c r="E465" s="208"/>
      <c r="F465" s="208"/>
      <c r="G465" s="208"/>
      <c r="H465" s="208"/>
      <c r="I465" s="208"/>
      <c r="J465" s="208"/>
      <c r="K465" s="158"/>
      <c r="L465" s="158"/>
      <c r="M465" s="207"/>
      <c r="N465" s="158"/>
    </row>
    <row r="466" spans="1:14" ht="13.5" customHeight="1">
      <c r="A466" s="208"/>
      <c r="B466" s="208"/>
      <c r="C466" s="208"/>
      <c r="D466" s="208"/>
      <c r="E466" s="208"/>
      <c r="F466" s="208"/>
      <c r="G466" s="208"/>
      <c r="H466" s="208"/>
      <c r="I466" s="208"/>
      <c r="J466" s="208"/>
      <c r="K466" s="158"/>
      <c r="L466" s="158"/>
      <c r="M466" s="207"/>
      <c r="N466" s="158"/>
    </row>
    <row r="467" spans="1:14" ht="13.5" customHeight="1">
      <c r="A467" s="208"/>
      <c r="B467" s="208"/>
      <c r="C467" s="208"/>
      <c r="D467" s="208"/>
      <c r="E467" s="208"/>
      <c r="F467" s="208"/>
      <c r="G467" s="208"/>
      <c r="H467" s="208"/>
      <c r="I467" s="208"/>
      <c r="J467" s="208"/>
      <c r="K467" s="158"/>
      <c r="L467" s="158"/>
      <c r="M467" s="207"/>
      <c r="N467" s="158"/>
    </row>
    <row r="468" spans="1:14" ht="13.5" customHeight="1">
      <c r="A468" s="208"/>
      <c r="B468" s="208"/>
      <c r="C468" s="208"/>
      <c r="D468" s="208"/>
      <c r="E468" s="208"/>
      <c r="F468" s="208"/>
      <c r="G468" s="208"/>
      <c r="H468" s="208"/>
      <c r="I468" s="208"/>
      <c r="J468" s="208"/>
      <c r="K468" s="158"/>
      <c r="L468" s="158"/>
      <c r="M468" s="207"/>
      <c r="N468" s="158"/>
    </row>
    <row r="469" spans="1:14" ht="13.5" customHeight="1">
      <c r="A469" s="208"/>
      <c r="B469" s="208"/>
      <c r="C469" s="208"/>
      <c r="D469" s="208"/>
      <c r="E469" s="208"/>
      <c r="F469" s="208"/>
      <c r="G469" s="208"/>
      <c r="H469" s="208"/>
      <c r="I469" s="208"/>
      <c r="J469" s="208"/>
      <c r="K469" s="158"/>
      <c r="L469" s="158"/>
      <c r="M469" s="207"/>
      <c r="N469" s="158"/>
    </row>
    <row r="470" spans="1:14" ht="13.5" customHeight="1">
      <c r="A470" s="208"/>
      <c r="B470" s="208"/>
      <c r="C470" s="208"/>
      <c r="D470" s="208"/>
      <c r="E470" s="208"/>
      <c r="F470" s="208"/>
      <c r="G470" s="208"/>
      <c r="H470" s="208"/>
      <c r="I470" s="208"/>
      <c r="J470" s="208"/>
      <c r="K470" s="158"/>
      <c r="L470" s="158"/>
      <c r="M470" s="207"/>
      <c r="N470" s="158"/>
    </row>
    <row r="471" spans="1:14" ht="13.5" customHeight="1">
      <c r="A471" s="208"/>
      <c r="B471" s="208"/>
      <c r="C471" s="208"/>
      <c r="D471" s="208"/>
      <c r="E471" s="208"/>
      <c r="F471" s="208"/>
      <c r="G471" s="208"/>
      <c r="H471" s="208"/>
      <c r="I471" s="208"/>
      <c r="J471" s="208"/>
      <c r="K471" s="158"/>
      <c r="L471" s="158"/>
      <c r="M471" s="207"/>
      <c r="N471" s="158"/>
    </row>
    <row r="472" spans="1:14" ht="13.5" customHeight="1">
      <c r="A472" s="208"/>
      <c r="B472" s="208"/>
      <c r="C472" s="208"/>
      <c r="D472" s="208"/>
      <c r="E472" s="208"/>
      <c r="F472" s="208"/>
      <c r="G472" s="208"/>
      <c r="H472" s="208"/>
      <c r="I472" s="208"/>
      <c r="J472" s="208"/>
      <c r="K472" s="158"/>
      <c r="L472" s="158"/>
      <c r="M472" s="207"/>
      <c r="N472" s="158"/>
    </row>
    <row r="473" spans="1:14" ht="13.5" customHeight="1">
      <c r="A473" s="208"/>
      <c r="B473" s="208"/>
      <c r="C473" s="208"/>
      <c r="D473" s="208"/>
      <c r="E473" s="208"/>
      <c r="F473" s="208"/>
      <c r="G473" s="208"/>
      <c r="H473" s="208"/>
      <c r="I473" s="208"/>
      <c r="J473" s="208"/>
      <c r="K473" s="158"/>
      <c r="L473" s="158"/>
      <c r="M473" s="207"/>
      <c r="N473" s="158"/>
    </row>
    <row r="474" spans="1:14" ht="13.5" customHeight="1">
      <c r="A474" s="208"/>
      <c r="B474" s="208"/>
      <c r="C474" s="208"/>
      <c r="D474" s="208"/>
      <c r="E474" s="208"/>
      <c r="F474" s="208"/>
      <c r="G474" s="208"/>
      <c r="H474" s="208"/>
      <c r="I474" s="208"/>
      <c r="J474" s="208"/>
      <c r="K474" s="158"/>
      <c r="L474" s="158"/>
      <c r="M474" s="207"/>
      <c r="N474" s="158"/>
    </row>
    <row r="475" spans="1:14" ht="13.5" customHeight="1">
      <c r="A475" s="208"/>
      <c r="B475" s="208"/>
      <c r="C475" s="208"/>
      <c r="D475" s="208"/>
      <c r="E475" s="208"/>
      <c r="F475" s="208"/>
      <c r="G475" s="208"/>
      <c r="H475" s="208"/>
      <c r="I475" s="208"/>
      <c r="J475" s="208"/>
      <c r="K475" s="158"/>
      <c r="L475" s="158"/>
      <c r="M475" s="207"/>
      <c r="N475" s="158"/>
    </row>
    <row r="476" spans="1:14" ht="13.5" customHeight="1">
      <c r="A476" s="208"/>
      <c r="B476" s="208"/>
      <c r="C476" s="208"/>
      <c r="D476" s="208"/>
      <c r="E476" s="208"/>
      <c r="F476" s="208"/>
      <c r="G476" s="208"/>
      <c r="H476" s="208"/>
      <c r="I476" s="208"/>
      <c r="J476" s="208"/>
      <c r="K476" s="158"/>
      <c r="L476" s="158"/>
      <c r="M476" s="207"/>
      <c r="N476" s="158"/>
    </row>
    <row r="477" spans="1:14" ht="13.5" customHeight="1">
      <c r="A477" s="208"/>
      <c r="B477" s="208"/>
      <c r="C477" s="208"/>
      <c r="D477" s="208"/>
      <c r="E477" s="208"/>
      <c r="F477" s="208"/>
      <c r="G477" s="208"/>
      <c r="H477" s="208"/>
      <c r="I477" s="208"/>
      <c r="J477" s="208"/>
      <c r="K477" s="158"/>
      <c r="L477" s="158"/>
      <c r="M477" s="207"/>
      <c r="N477" s="158"/>
    </row>
    <row r="478" spans="1:14" ht="13.5" customHeight="1">
      <c r="A478" s="208"/>
      <c r="B478" s="208"/>
      <c r="C478" s="208"/>
      <c r="D478" s="208"/>
      <c r="E478" s="208"/>
      <c r="F478" s="208"/>
      <c r="G478" s="208"/>
      <c r="H478" s="208"/>
      <c r="I478" s="208"/>
      <c r="J478" s="208"/>
      <c r="K478" s="158"/>
      <c r="L478" s="158"/>
      <c r="M478" s="207"/>
      <c r="N478" s="158"/>
    </row>
    <row r="479" spans="1:14" ht="13.5" customHeight="1">
      <c r="A479" s="208"/>
      <c r="B479" s="208"/>
      <c r="C479" s="208"/>
      <c r="D479" s="208"/>
      <c r="E479" s="208"/>
      <c r="F479" s="208"/>
      <c r="G479" s="208"/>
      <c r="H479" s="208"/>
      <c r="I479" s="208"/>
      <c r="J479" s="208"/>
      <c r="K479" s="158"/>
      <c r="L479" s="158"/>
      <c r="M479" s="207"/>
      <c r="N479" s="158"/>
    </row>
    <row r="480" spans="1:14" ht="13.5" customHeight="1">
      <c r="A480" s="208"/>
      <c r="B480" s="208"/>
      <c r="C480" s="208"/>
      <c r="D480" s="208"/>
      <c r="E480" s="208"/>
      <c r="F480" s="208"/>
      <c r="G480" s="208"/>
      <c r="H480" s="208"/>
      <c r="I480" s="208"/>
      <c r="J480" s="208"/>
      <c r="K480" s="158"/>
      <c r="L480" s="158"/>
      <c r="M480" s="207"/>
      <c r="N480" s="158"/>
    </row>
    <row r="481" spans="1:14" ht="13.5" customHeight="1">
      <c r="A481" s="208"/>
      <c r="B481" s="208"/>
      <c r="C481" s="208"/>
      <c r="D481" s="208"/>
      <c r="E481" s="208"/>
      <c r="F481" s="208"/>
      <c r="G481" s="208"/>
      <c r="H481" s="208"/>
      <c r="I481" s="208"/>
      <c r="J481" s="208"/>
      <c r="K481" s="158"/>
      <c r="L481" s="158"/>
      <c r="M481" s="207"/>
      <c r="N481" s="158"/>
    </row>
    <row r="482" spans="1:14" ht="13.5" customHeight="1">
      <c r="A482" s="208"/>
      <c r="B482" s="208"/>
      <c r="C482" s="208"/>
      <c r="D482" s="208"/>
      <c r="E482" s="208"/>
      <c r="F482" s="208"/>
      <c r="G482" s="208"/>
      <c r="H482" s="208"/>
      <c r="I482" s="208"/>
      <c r="J482" s="208"/>
      <c r="K482" s="158"/>
      <c r="L482" s="158"/>
      <c r="M482" s="207"/>
      <c r="N482" s="158"/>
    </row>
    <row r="483" spans="1:14" ht="13.5" customHeight="1">
      <c r="A483" s="208"/>
      <c r="B483" s="208"/>
      <c r="C483" s="208"/>
      <c r="D483" s="208"/>
      <c r="E483" s="208"/>
      <c r="F483" s="208"/>
      <c r="G483" s="208"/>
      <c r="H483" s="208"/>
      <c r="I483" s="208"/>
      <c r="J483" s="208"/>
      <c r="K483" s="158"/>
      <c r="L483" s="158"/>
      <c r="M483" s="207"/>
      <c r="N483" s="158"/>
    </row>
    <row r="484" spans="1:14" ht="13.5" customHeight="1">
      <c r="A484" s="208"/>
      <c r="B484" s="208"/>
      <c r="C484" s="208"/>
      <c r="D484" s="208"/>
      <c r="E484" s="208"/>
      <c r="F484" s="208"/>
      <c r="G484" s="208"/>
      <c r="H484" s="208"/>
      <c r="I484" s="208"/>
      <c r="J484" s="208"/>
      <c r="K484" s="158"/>
      <c r="L484" s="158"/>
      <c r="M484" s="207"/>
      <c r="N484" s="158"/>
    </row>
    <row r="485" spans="1:14" ht="13.5" customHeight="1">
      <c r="A485" s="208"/>
      <c r="B485" s="208"/>
      <c r="C485" s="208"/>
      <c r="D485" s="208"/>
      <c r="E485" s="208"/>
      <c r="F485" s="208"/>
      <c r="G485" s="208"/>
      <c r="H485" s="208"/>
      <c r="I485" s="208"/>
      <c r="J485" s="208"/>
      <c r="K485" s="158"/>
      <c r="L485" s="158"/>
      <c r="M485" s="207"/>
      <c r="N485" s="158"/>
    </row>
    <row r="486" spans="1:14" ht="13.5" customHeight="1">
      <c r="A486" s="208"/>
      <c r="B486" s="208"/>
      <c r="C486" s="208"/>
      <c r="D486" s="208"/>
      <c r="E486" s="208"/>
      <c r="F486" s="208"/>
      <c r="G486" s="208"/>
      <c r="H486" s="208"/>
      <c r="I486" s="208"/>
      <c r="J486" s="208"/>
      <c r="K486" s="158"/>
      <c r="L486" s="158"/>
      <c r="M486" s="207"/>
      <c r="N486" s="158"/>
    </row>
    <row r="487" spans="1:14" ht="13.5" customHeight="1">
      <c r="A487" s="208"/>
      <c r="B487" s="208"/>
      <c r="C487" s="208"/>
      <c r="D487" s="208"/>
      <c r="E487" s="208"/>
      <c r="F487" s="208"/>
      <c r="G487" s="208"/>
      <c r="H487" s="208"/>
      <c r="I487" s="208"/>
      <c r="J487" s="208"/>
      <c r="K487" s="158"/>
      <c r="L487" s="158"/>
      <c r="M487" s="207"/>
      <c r="N487" s="158"/>
    </row>
    <row r="488" spans="1:14" ht="13.5" customHeight="1">
      <c r="A488" s="208"/>
      <c r="B488" s="208"/>
      <c r="C488" s="208"/>
      <c r="D488" s="208"/>
      <c r="E488" s="208"/>
      <c r="F488" s="208"/>
      <c r="G488" s="208"/>
      <c r="H488" s="208"/>
      <c r="I488" s="208"/>
      <c r="J488" s="208"/>
      <c r="K488" s="158"/>
      <c r="L488" s="158"/>
      <c r="M488" s="207"/>
      <c r="N488" s="158"/>
    </row>
    <row r="489" spans="1:14" ht="13.5" customHeight="1">
      <c r="A489" s="208"/>
      <c r="B489" s="208"/>
      <c r="C489" s="208"/>
      <c r="D489" s="208"/>
      <c r="E489" s="208"/>
      <c r="F489" s="208"/>
      <c r="G489" s="208"/>
      <c r="H489" s="208"/>
      <c r="I489" s="208"/>
      <c r="J489" s="208"/>
      <c r="K489" s="158"/>
      <c r="L489" s="158"/>
      <c r="M489" s="207"/>
      <c r="N489" s="158"/>
    </row>
    <row r="490" spans="1:14" ht="13.5" customHeight="1">
      <c r="A490" s="208"/>
      <c r="B490" s="208"/>
      <c r="C490" s="208"/>
      <c r="D490" s="208"/>
      <c r="E490" s="208"/>
      <c r="F490" s="208"/>
      <c r="G490" s="208"/>
      <c r="H490" s="208"/>
      <c r="I490" s="208"/>
      <c r="J490" s="208"/>
      <c r="K490" s="158"/>
      <c r="L490" s="158"/>
      <c r="M490" s="207"/>
      <c r="N490" s="158"/>
    </row>
    <row r="491" spans="1:14" ht="13.5" customHeight="1">
      <c r="A491" s="208"/>
      <c r="B491" s="208"/>
      <c r="C491" s="208"/>
      <c r="D491" s="208"/>
      <c r="E491" s="208"/>
      <c r="F491" s="208"/>
      <c r="G491" s="208"/>
      <c r="H491" s="208"/>
      <c r="I491" s="208"/>
      <c r="J491" s="208"/>
      <c r="K491" s="158"/>
      <c r="L491" s="158"/>
      <c r="M491" s="207"/>
      <c r="N491" s="158"/>
    </row>
    <row r="492" spans="1:14" ht="13.5" customHeight="1">
      <c r="A492" s="208"/>
      <c r="B492" s="208"/>
      <c r="C492" s="208"/>
      <c r="D492" s="208"/>
      <c r="E492" s="208"/>
      <c r="F492" s="208"/>
      <c r="G492" s="208"/>
      <c r="H492" s="208"/>
      <c r="I492" s="208"/>
      <c r="J492" s="208"/>
      <c r="K492" s="158"/>
      <c r="L492" s="158"/>
      <c r="M492" s="207"/>
      <c r="N492" s="158"/>
    </row>
    <row r="493" spans="1:14" ht="13.5" customHeight="1">
      <c r="A493" s="208"/>
      <c r="B493" s="208"/>
      <c r="C493" s="208"/>
      <c r="D493" s="208"/>
      <c r="E493" s="208"/>
      <c r="F493" s="208"/>
      <c r="G493" s="208"/>
      <c r="H493" s="208"/>
      <c r="I493" s="208"/>
      <c r="J493" s="208"/>
      <c r="K493" s="158"/>
      <c r="L493" s="158"/>
      <c r="M493" s="207"/>
      <c r="N493" s="158"/>
    </row>
    <row r="494" spans="1:14" ht="13.5" customHeight="1">
      <c r="A494" s="208"/>
      <c r="B494" s="208"/>
      <c r="C494" s="208"/>
      <c r="D494" s="208"/>
      <c r="E494" s="208"/>
      <c r="F494" s="208"/>
      <c r="G494" s="208"/>
      <c r="H494" s="208"/>
      <c r="I494" s="208"/>
      <c r="J494" s="208"/>
      <c r="K494" s="158"/>
      <c r="L494" s="158"/>
      <c r="M494" s="207"/>
      <c r="N494" s="158"/>
    </row>
    <row r="495" spans="1:14" ht="13.5" customHeight="1">
      <c r="A495" s="208"/>
      <c r="B495" s="208"/>
      <c r="C495" s="208"/>
      <c r="D495" s="208"/>
      <c r="E495" s="208"/>
      <c r="F495" s="208"/>
      <c r="G495" s="208"/>
      <c r="H495" s="208"/>
      <c r="I495" s="208"/>
      <c r="J495" s="208"/>
      <c r="K495" s="158"/>
      <c r="L495" s="158"/>
      <c r="M495" s="207"/>
      <c r="N495" s="158"/>
    </row>
    <row r="496" spans="1:14" ht="13.5" customHeight="1">
      <c r="A496" s="208"/>
      <c r="B496" s="208"/>
      <c r="C496" s="208"/>
      <c r="D496" s="208"/>
      <c r="E496" s="208"/>
      <c r="F496" s="208"/>
      <c r="G496" s="208"/>
      <c r="H496" s="208"/>
      <c r="I496" s="208"/>
      <c r="J496" s="208"/>
      <c r="K496" s="158"/>
      <c r="L496" s="158"/>
      <c r="M496" s="207"/>
      <c r="N496" s="158"/>
    </row>
    <row r="497" spans="1:14" ht="13.5" customHeight="1">
      <c r="A497" s="208"/>
      <c r="B497" s="208"/>
      <c r="C497" s="208"/>
      <c r="D497" s="208"/>
      <c r="E497" s="208"/>
      <c r="F497" s="208"/>
      <c r="G497" s="208"/>
      <c r="H497" s="208"/>
      <c r="I497" s="208"/>
      <c r="J497" s="208"/>
      <c r="K497" s="158"/>
      <c r="L497" s="158"/>
      <c r="M497" s="207"/>
      <c r="N497" s="158"/>
    </row>
    <row r="498" spans="1:14" ht="13.5" customHeight="1">
      <c r="A498" s="208"/>
      <c r="B498" s="208"/>
      <c r="C498" s="208"/>
      <c r="D498" s="208"/>
      <c r="E498" s="208"/>
      <c r="F498" s="208"/>
      <c r="G498" s="208"/>
      <c r="H498" s="208"/>
      <c r="I498" s="208"/>
      <c r="J498" s="208"/>
      <c r="K498" s="158"/>
      <c r="L498" s="158"/>
      <c r="M498" s="207"/>
      <c r="N498" s="158"/>
    </row>
    <row r="499" spans="1:14" ht="13.5" customHeight="1">
      <c r="A499" s="208"/>
      <c r="B499" s="208"/>
      <c r="C499" s="208"/>
      <c r="D499" s="208"/>
      <c r="E499" s="208"/>
      <c r="F499" s="208"/>
      <c r="G499" s="208"/>
      <c r="H499" s="208"/>
      <c r="I499" s="208"/>
      <c r="J499" s="208"/>
      <c r="K499" s="158"/>
      <c r="L499" s="158"/>
      <c r="M499" s="207"/>
      <c r="N499" s="158"/>
    </row>
    <row r="500" spans="1:14" ht="13.5" customHeight="1">
      <c r="A500" s="208"/>
      <c r="B500" s="208"/>
      <c r="C500" s="208"/>
      <c r="D500" s="208"/>
      <c r="E500" s="208"/>
      <c r="F500" s="208"/>
      <c r="G500" s="208"/>
      <c r="H500" s="208"/>
      <c r="I500" s="208"/>
      <c r="J500" s="208"/>
      <c r="K500" s="158"/>
      <c r="L500" s="158"/>
      <c r="M500" s="207"/>
      <c r="N500" s="158"/>
    </row>
    <row r="501" spans="1:14" ht="13.5" customHeight="1">
      <c r="A501" s="208"/>
      <c r="B501" s="208"/>
      <c r="C501" s="208"/>
      <c r="D501" s="208"/>
      <c r="E501" s="208"/>
      <c r="F501" s="208"/>
      <c r="G501" s="208"/>
      <c r="H501" s="208"/>
      <c r="I501" s="208"/>
      <c r="J501" s="208"/>
      <c r="K501" s="158"/>
      <c r="L501" s="158"/>
      <c r="M501" s="207"/>
      <c r="N501" s="158"/>
    </row>
    <row r="502" spans="1:14" ht="13.5" customHeight="1">
      <c r="A502" s="208"/>
      <c r="B502" s="208"/>
      <c r="C502" s="208"/>
      <c r="D502" s="208"/>
      <c r="E502" s="208"/>
      <c r="F502" s="208"/>
      <c r="G502" s="208"/>
      <c r="H502" s="208"/>
      <c r="I502" s="208"/>
      <c r="J502" s="208"/>
      <c r="K502" s="158"/>
      <c r="L502" s="158"/>
      <c r="M502" s="207"/>
      <c r="N502" s="158"/>
    </row>
    <row r="503" spans="1:14" ht="13.5" customHeight="1">
      <c r="A503" s="208"/>
      <c r="B503" s="208"/>
      <c r="C503" s="208"/>
      <c r="D503" s="208"/>
      <c r="E503" s="208"/>
      <c r="F503" s="208"/>
      <c r="G503" s="208"/>
      <c r="H503" s="208"/>
      <c r="I503" s="208"/>
      <c r="J503" s="208"/>
      <c r="K503" s="158"/>
      <c r="L503" s="158"/>
      <c r="M503" s="207"/>
      <c r="N503" s="158"/>
    </row>
    <row r="504" spans="1:14" ht="13.5" customHeight="1">
      <c r="A504" s="208"/>
      <c r="B504" s="208"/>
      <c r="C504" s="208"/>
      <c r="D504" s="208"/>
      <c r="E504" s="208"/>
      <c r="F504" s="208"/>
      <c r="G504" s="208"/>
      <c r="H504" s="208"/>
      <c r="I504" s="208"/>
      <c r="J504" s="208"/>
      <c r="K504" s="158"/>
      <c r="L504" s="158"/>
      <c r="M504" s="207"/>
      <c r="N504" s="158"/>
    </row>
    <row r="505" spans="1:14" ht="13.5" customHeight="1">
      <c r="A505" s="208"/>
      <c r="B505" s="208"/>
      <c r="C505" s="208"/>
      <c r="D505" s="208"/>
      <c r="E505" s="208"/>
      <c r="F505" s="208"/>
      <c r="G505" s="208"/>
      <c r="H505" s="208"/>
      <c r="I505" s="208"/>
      <c r="J505" s="208"/>
      <c r="K505" s="158"/>
      <c r="L505" s="158"/>
      <c r="M505" s="207"/>
      <c r="N505" s="158"/>
    </row>
    <row r="506" spans="1:14" ht="13.5" customHeight="1">
      <c r="A506" s="208"/>
      <c r="B506" s="208"/>
      <c r="C506" s="208"/>
      <c r="D506" s="208"/>
      <c r="E506" s="208"/>
      <c r="F506" s="208"/>
      <c r="G506" s="208"/>
      <c r="H506" s="208"/>
      <c r="I506" s="208"/>
      <c r="J506" s="208"/>
      <c r="K506" s="158"/>
      <c r="L506" s="158"/>
      <c r="M506" s="207"/>
      <c r="N506" s="158"/>
    </row>
    <row r="507" spans="1:14" ht="13.5" customHeight="1">
      <c r="A507" s="208"/>
      <c r="B507" s="208"/>
      <c r="C507" s="208"/>
      <c r="D507" s="208"/>
      <c r="E507" s="208"/>
      <c r="F507" s="208"/>
      <c r="G507" s="208"/>
      <c r="H507" s="208"/>
      <c r="I507" s="208"/>
      <c r="J507" s="208"/>
      <c r="K507" s="158"/>
      <c r="L507" s="158"/>
      <c r="M507" s="207"/>
      <c r="N507" s="158"/>
    </row>
    <row r="508" spans="1:14" ht="13.5" customHeight="1">
      <c r="A508" s="208"/>
      <c r="B508" s="208"/>
      <c r="C508" s="208"/>
      <c r="D508" s="208"/>
      <c r="E508" s="208"/>
      <c r="F508" s="208"/>
      <c r="G508" s="208"/>
      <c r="H508" s="208"/>
      <c r="I508" s="208"/>
      <c r="J508" s="208"/>
      <c r="K508" s="158"/>
      <c r="L508" s="158"/>
      <c r="M508" s="207"/>
      <c r="N508" s="158"/>
    </row>
    <row r="509" spans="1:14" ht="13.5" customHeight="1">
      <c r="A509" s="208"/>
      <c r="B509" s="208"/>
      <c r="C509" s="208"/>
      <c r="D509" s="208"/>
      <c r="E509" s="208"/>
      <c r="F509" s="208"/>
      <c r="G509" s="208"/>
      <c r="H509" s="208"/>
      <c r="I509" s="208"/>
      <c r="J509" s="208"/>
      <c r="K509" s="158"/>
      <c r="L509" s="158"/>
      <c r="M509" s="207"/>
      <c r="N509" s="158"/>
    </row>
    <row r="510" spans="1:14" ht="13.5" customHeight="1">
      <c r="A510" s="208"/>
      <c r="B510" s="208"/>
      <c r="C510" s="208"/>
      <c r="D510" s="208"/>
      <c r="E510" s="208"/>
      <c r="F510" s="208"/>
      <c r="G510" s="208"/>
      <c r="H510" s="208"/>
      <c r="I510" s="208"/>
      <c r="J510" s="208"/>
      <c r="K510" s="158"/>
      <c r="L510" s="158"/>
      <c r="M510" s="207"/>
      <c r="N510" s="158"/>
    </row>
    <row r="511" spans="1:14" ht="13.5" customHeight="1">
      <c r="A511" s="208"/>
      <c r="B511" s="208"/>
      <c r="C511" s="208"/>
      <c r="D511" s="208"/>
      <c r="E511" s="208"/>
      <c r="F511" s="208"/>
      <c r="G511" s="208"/>
      <c r="H511" s="208"/>
      <c r="I511" s="208"/>
      <c r="J511" s="208"/>
      <c r="K511" s="158"/>
      <c r="L511" s="158"/>
      <c r="M511" s="207"/>
      <c r="N511" s="158"/>
    </row>
    <row r="512" spans="1:14" ht="13.5" customHeight="1">
      <c r="A512" s="208"/>
      <c r="B512" s="208"/>
      <c r="C512" s="208"/>
      <c r="D512" s="208"/>
      <c r="E512" s="208"/>
      <c r="F512" s="208"/>
      <c r="G512" s="208"/>
      <c r="H512" s="208"/>
      <c r="I512" s="208"/>
      <c r="J512" s="208"/>
      <c r="K512" s="158"/>
      <c r="L512" s="158"/>
      <c r="M512" s="207"/>
      <c r="N512" s="158"/>
    </row>
    <row r="513" spans="1:14" ht="13.5" customHeight="1">
      <c r="A513" s="208"/>
      <c r="B513" s="208"/>
      <c r="C513" s="208"/>
      <c r="D513" s="208"/>
      <c r="E513" s="208"/>
      <c r="F513" s="208"/>
      <c r="G513" s="208"/>
      <c r="H513" s="208"/>
      <c r="I513" s="208"/>
      <c r="J513" s="208"/>
      <c r="K513" s="158"/>
      <c r="L513" s="158"/>
      <c r="M513" s="207"/>
      <c r="N513" s="158"/>
    </row>
    <row r="514" spans="1:14" ht="13.5" customHeight="1">
      <c r="A514" s="208"/>
      <c r="B514" s="208"/>
      <c r="C514" s="208"/>
      <c r="D514" s="208"/>
      <c r="E514" s="208"/>
      <c r="F514" s="208"/>
      <c r="G514" s="208"/>
      <c r="H514" s="208"/>
      <c r="I514" s="208"/>
      <c r="J514" s="208"/>
      <c r="K514" s="158"/>
      <c r="L514" s="158"/>
      <c r="M514" s="207"/>
      <c r="N514" s="158"/>
    </row>
    <row r="515" spans="1:14" ht="13.5" customHeight="1">
      <c r="A515" s="208"/>
      <c r="B515" s="208"/>
      <c r="C515" s="208"/>
      <c r="D515" s="208"/>
      <c r="E515" s="208"/>
      <c r="F515" s="208"/>
      <c r="G515" s="208"/>
      <c r="H515" s="208"/>
      <c r="I515" s="208"/>
      <c r="J515" s="208"/>
      <c r="K515" s="158"/>
      <c r="L515" s="158"/>
      <c r="M515" s="207"/>
      <c r="N515" s="158"/>
    </row>
    <row r="516" spans="1:14" ht="13.5" customHeight="1">
      <c r="A516" s="208"/>
      <c r="B516" s="208"/>
      <c r="C516" s="208"/>
      <c r="D516" s="208"/>
      <c r="E516" s="208"/>
      <c r="F516" s="208"/>
      <c r="G516" s="208"/>
      <c r="H516" s="208"/>
      <c r="I516" s="208"/>
      <c r="J516" s="208"/>
      <c r="K516" s="158"/>
      <c r="L516" s="158"/>
      <c r="M516" s="207"/>
      <c r="N516" s="158"/>
    </row>
    <row r="517" spans="1:14" ht="13.5" customHeight="1">
      <c r="A517" s="208"/>
      <c r="B517" s="208"/>
      <c r="C517" s="208"/>
      <c r="D517" s="208"/>
      <c r="E517" s="208"/>
      <c r="F517" s="208"/>
      <c r="G517" s="208"/>
      <c r="H517" s="208"/>
      <c r="I517" s="208"/>
      <c r="J517" s="208"/>
      <c r="K517" s="158"/>
      <c r="L517" s="158"/>
      <c r="M517" s="207"/>
      <c r="N517" s="158"/>
    </row>
    <row r="518" spans="1:14" ht="13.5" customHeight="1">
      <c r="A518" s="208"/>
      <c r="B518" s="208"/>
      <c r="C518" s="208"/>
      <c r="D518" s="208"/>
      <c r="E518" s="208"/>
      <c r="F518" s="208"/>
      <c r="G518" s="208"/>
      <c r="H518" s="208"/>
      <c r="I518" s="208"/>
      <c r="J518" s="208"/>
      <c r="K518" s="158"/>
      <c r="L518" s="158"/>
      <c r="M518" s="207"/>
      <c r="N518" s="158"/>
    </row>
    <row r="519" spans="1:14" ht="13.5" customHeight="1">
      <c r="A519" s="208"/>
      <c r="B519" s="208"/>
      <c r="C519" s="208"/>
      <c r="D519" s="208"/>
      <c r="E519" s="208"/>
      <c r="F519" s="208"/>
      <c r="G519" s="208"/>
      <c r="H519" s="208"/>
      <c r="I519" s="208"/>
      <c r="J519" s="208"/>
      <c r="K519" s="158"/>
      <c r="L519" s="158"/>
      <c r="M519" s="207"/>
      <c r="N519" s="158"/>
    </row>
    <row r="520" spans="1:14" ht="13.5" customHeight="1">
      <c r="A520" s="208"/>
      <c r="B520" s="208"/>
      <c r="C520" s="208"/>
      <c r="D520" s="208"/>
      <c r="E520" s="208"/>
      <c r="F520" s="208"/>
      <c r="G520" s="208"/>
      <c r="H520" s="208"/>
      <c r="I520" s="208"/>
      <c r="J520" s="208"/>
      <c r="K520" s="158"/>
      <c r="L520" s="158"/>
      <c r="M520" s="207"/>
      <c r="N520" s="158"/>
    </row>
    <row r="521" spans="1:14" ht="13.5" customHeight="1">
      <c r="A521" s="208"/>
      <c r="B521" s="208"/>
      <c r="C521" s="208"/>
      <c r="D521" s="208"/>
      <c r="E521" s="208"/>
      <c r="F521" s="208"/>
      <c r="G521" s="208"/>
      <c r="H521" s="208"/>
      <c r="I521" s="208"/>
      <c r="J521" s="208"/>
      <c r="K521" s="158"/>
      <c r="L521" s="158"/>
      <c r="M521" s="207"/>
      <c r="N521" s="158"/>
    </row>
    <row r="522" spans="1:14" ht="13.5" customHeight="1">
      <c r="A522" s="208"/>
      <c r="B522" s="208"/>
      <c r="C522" s="208"/>
      <c r="D522" s="208"/>
      <c r="E522" s="208"/>
      <c r="F522" s="208"/>
      <c r="G522" s="208"/>
      <c r="H522" s="208"/>
      <c r="I522" s="208"/>
      <c r="J522" s="208"/>
      <c r="K522" s="158"/>
      <c r="L522" s="158"/>
      <c r="M522" s="207"/>
      <c r="N522" s="158"/>
    </row>
    <row r="523" spans="1:14" ht="13.5" customHeight="1">
      <c r="A523" s="208"/>
      <c r="B523" s="208"/>
      <c r="C523" s="208"/>
      <c r="D523" s="208"/>
      <c r="E523" s="208"/>
      <c r="F523" s="208"/>
      <c r="G523" s="208"/>
      <c r="H523" s="208"/>
      <c r="I523" s="208"/>
      <c r="J523" s="208"/>
      <c r="K523" s="158"/>
      <c r="L523" s="158"/>
      <c r="M523" s="207"/>
      <c r="N523" s="158"/>
    </row>
    <row r="524" spans="1:14" ht="13.5" customHeight="1">
      <c r="A524" s="208"/>
      <c r="B524" s="208"/>
      <c r="C524" s="208"/>
      <c r="D524" s="208"/>
      <c r="E524" s="208"/>
      <c r="F524" s="208"/>
      <c r="G524" s="208"/>
      <c r="H524" s="208"/>
      <c r="I524" s="208"/>
      <c r="J524" s="208"/>
      <c r="K524" s="158"/>
      <c r="L524" s="158"/>
      <c r="M524" s="207"/>
      <c r="N524" s="158"/>
    </row>
    <row r="525" spans="1:14" ht="13.5" customHeight="1">
      <c r="A525" s="208"/>
      <c r="B525" s="208"/>
      <c r="C525" s="208"/>
      <c r="D525" s="208"/>
      <c r="E525" s="208"/>
      <c r="F525" s="208"/>
      <c r="G525" s="208"/>
      <c r="H525" s="208"/>
      <c r="I525" s="208"/>
      <c r="J525" s="208"/>
      <c r="K525" s="158"/>
      <c r="L525" s="158"/>
      <c r="M525" s="207"/>
      <c r="N525" s="158"/>
    </row>
    <row r="526" spans="1:14" ht="13.5" customHeight="1">
      <c r="A526" s="208"/>
      <c r="B526" s="208"/>
      <c r="C526" s="208"/>
      <c r="D526" s="208"/>
      <c r="E526" s="208"/>
      <c r="F526" s="208"/>
      <c r="G526" s="208"/>
      <c r="H526" s="208"/>
      <c r="I526" s="208"/>
      <c r="J526" s="208"/>
      <c r="K526" s="158"/>
      <c r="L526" s="158"/>
      <c r="M526" s="207"/>
      <c r="N526" s="158"/>
    </row>
    <row r="527" spans="1:14" ht="13.5" customHeight="1">
      <c r="A527" s="208"/>
      <c r="B527" s="208"/>
      <c r="C527" s="208"/>
      <c r="D527" s="208"/>
      <c r="E527" s="208"/>
      <c r="F527" s="208"/>
      <c r="G527" s="208"/>
      <c r="H527" s="208"/>
      <c r="I527" s="208"/>
      <c r="J527" s="208"/>
      <c r="K527" s="158"/>
      <c r="L527" s="158"/>
      <c r="M527" s="207"/>
      <c r="N527" s="158"/>
    </row>
    <row r="528" spans="1:14" ht="13.5" customHeight="1">
      <c r="A528" s="208"/>
      <c r="B528" s="208"/>
      <c r="C528" s="208"/>
      <c r="D528" s="208"/>
      <c r="E528" s="208"/>
      <c r="F528" s="208"/>
      <c r="G528" s="208"/>
      <c r="H528" s="208"/>
      <c r="I528" s="208"/>
      <c r="J528" s="208"/>
      <c r="K528" s="158"/>
      <c r="L528" s="158"/>
      <c r="M528" s="207"/>
      <c r="N528" s="158"/>
    </row>
    <row r="529" spans="1:14" ht="13.5" customHeight="1">
      <c r="A529" s="208"/>
      <c r="B529" s="208"/>
      <c r="C529" s="208"/>
      <c r="D529" s="208"/>
      <c r="E529" s="208"/>
      <c r="F529" s="208"/>
      <c r="G529" s="208"/>
      <c r="H529" s="208"/>
      <c r="I529" s="208"/>
      <c r="J529" s="208"/>
      <c r="K529" s="158"/>
      <c r="L529" s="158"/>
      <c r="M529" s="207"/>
      <c r="N529" s="158"/>
    </row>
    <row r="530" spans="1:14" ht="13.5" customHeight="1">
      <c r="A530" s="208"/>
      <c r="B530" s="208"/>
      <c r="C530" s="208"/>
      <c r="D530" s="208"/>
      <c r="E530" s="208"/>
      <c r="F530" s="208"/>
      <c r="G530" s="208"/>
      <c r="H530" s="208"/>
      <c r="I530" s="208"/>
      <c r="J530" s="208"/>
      <c r="K530" s="158"/>
      <c r="L530" s="158"/>
      <c r="M530" s="207"/>
      <c r="N530" s="158"/>
    </row>
    <row r="531" spans="1:14" ht="13.5" customHeight="1">
      <c r="A531" s="208"/>
      <c r="B531" s="208"/>
      <c r="C531" s="208"/>
      <c r="D531" s="208"/>
      <c r="E531" s="208"/>
      <c r="F531" s="208"/>
      <c r="G531" s="208"/>
      <c r="H531" s="208"/>
      <c r="I531" s="208"/>
      <c r="J531" s="208"/>
      <c r="K531" s="158"/>
      <c r="L531" s="158"/>
      <c r="M531" s="207"/>
      <c r="N531" s="158"/>
    </row>
    <row r="532" spans="1:14" ht="13.5" customHeight="1">
      <c r="A532" s="208"/>
      <c r="B532" s="208"/>
      <c r="C532" s="208"/>
      <c r="D532" s="208"/>
      <c r="E532" s="208"/>
      <c r="F532" s="208"/>
      <c r="G532" s="208"/>
      <c r="H532" s="208"/>
      <c r="I532" s="208"/>
      <c r="J532" s="208"/>
      <c r="K532" s="158"/>
      <c r="L532" s="158"/>
      <c r="M532" s="207"/>
      <c r="N532" s="158"/>
    </row>
    <row r="533" spans="1:14" ht="13.5" customHeight="1">
      <c r="A533" s="208"/>
      <c r="B533" s="208"/>
      <c r="C533" s="208"/>
      <c r="D533" s="208"/>
      <c r="E533" s="208"/>
      <c r="F533" s="208"/>
      <c r="G533" s="208"/>
      <c r="H533" s="208"/>
      <c r="I533" s="208"/>
      <c r="J533" s="208"/>
      <c r="K533" s="158"/>
      <c r="L533" s="158"/>
      <c r="M533" s="207"/>
      <c r="N533" s="158"/>
    </row>
    <row r="534" spans="1:14" ht="13.5" customHeight="1">
      <c r="A534" s="208"/>
      <c r="B534" s="208"/>
      <c r="C534" s="208"/>
      <c r="D534" s="208"/>
      <c r="E534" s="208"/>
      <c r="F534" s="208"/>
      <c r="G534" s="208"/>
      <c r="H534" s="208"/>
      <c r="I534" s="208"/>
      <c r="J534" s="208"/>
      <c r="K534" s="158"/>
      <c r="L534" s="158"/>
      <c r="M534" s="207"/>
      <c r="N534" s="158"/>
    </row>
    <row r="535" spans="1:14" ht="13.5" customHeight="1">
      <c r="A535" s="208"/>
      <c r="B535" s="208"/>
      <c r="C535" s="208"/>
      <c r="D535" s="208"/>
      <c r="E535" s="208"/>
      <c r="F535" s="208"/>
      <c r="G535" s="208"/>
      <c r="H535" s="208"/>
      <c r="I535" s="208"/>
      <c r="J535" s="208"/>
      <c r="K535" s="158"/>
      <c r="L535" s="158"/>
      <c r="M535" s="207"/>
      <c r="N535" s="158"/>
    </row>
    <row r="536" spans="1:14" ht="13.5" customHeight="1">
      <c r="A536" s="208"/>
      <c r="B536" s="208"/>
      <c r="C536" s="208"/>
      <c r="D536" s="208"/>
      <c r="E536" s="208"/>
      <c r="F536" s="208"/>
      <c r="G536" s="208"/>
      <c r="H536" s="208"/>
      <c r="I536" s="208"/>
      <c r="J536" s="208"/>
      <c r="K536" s="158"/>
      <c r="L536" s="158"/>
      <c r="M536" s="207"/>
      <c r="N536" s="158"/>
    </row>
    <row r="537" spans="1:14" ht="13.5" customHeight="1">
      <c r="A537" s="208"/>
      <c r="B537" s="208"/>
      <c r="C537" s="208"/>
      <c r="D537" s="208"/>
      <c r="E537" s="208"/>
      <c r="F537" s="208"/>
      <c r="G537" s="208"/>
      <c r="H537" s="208"/>
      <c r="I537" s="208"/>
      <c r="J537" s="208"/>
      <c r="K537" s="158"/>
      <c r="L537" s="158"/>
      <c r="M537" s="207"/>
      <c r="N537" s="158"/>
    </row>
    <row r="538" spans="1:14" ht="13.5" customHeight="1">
      <c r="A538" s="208"/>
      <c r="B538" s="208"/>
      <c r="C538" s="208"/>
      <c r="D538" s="208"/>
      <c r="E538" s="208"/>
      <c r="F538" s="208"/>
      <c r="G538" s="208"/>
      <c r="H538" s="208"/>
      <c r="I538" s="208"/>
      <c r="J538" s="208"/>
      <c r="K538" s="158"/>
      <c r="L538" s="158"/>
      <c r="M538" s="207"/>
      <c r="N538" s="158"/>
    </row>
    <row r="539" spans="1:14" ht="13.5" customHeight="1">
      <c r="A539" s="208"/>
      <c r="B539" s="208"/>
      <c r="C539" s="208"/>
      <c r="D539" s="208"/>
      <c r="E539" s="208"/>
      <c r="F539" s="208"/>
      <c r="G539" s="208"/>
      <c r="H539" s="208"/>
      <c r="I539" s="208"/>
      <c r="J539" s="208"/>
      <c r="K539" s="158"/>
      <c r="L539" s="158"/>
      <c r="M539" s="207"/>
      <c r="N539" s="158"/>
    </row>
    <row r="540" spans="1:14" ht="13.5" customHeight="1">
      <c r="A540" s="208"/>
      <c r="B540" s="208"/>
      <c r="C540" s="208"/>
      <c r="D540" s="208"/>
      <c r="E540" s="208"/>
      <c r="F540" s="208"/>
      <c r="G540" s="208"/>
      <c r="H540" s="208"/>
      <c r="I540" s="208"/>
      <c r="J540" s="208"/>
      <c r="K540" s="158"/>
      <c r="L540" s="158"/>
      <c r="M540" s="207"/>
      <c r="N540" s="158"/>
    </row>
    <row r="541" spans="1:14" ht="13.5" customHeight="1">
      <c r="A541" s="208"/>
      <c r="B541" s="208"/>
      <c r="C541" s="208"/>
      <c r="D541" s="208"/>
      <c r="E541" s="208"/>
      <c r="F541" s="208"/>
      <c r="G541" s="208"/>
      <c r="H541" s="208"/>
      <c r="I541" s="208"/>
      <c r="J541" s="208"/>
      <c r="K541" s="158"/>
      <c r="L541" s="158"/>
      <c r="M541" s="207"/>
      <c r="N541" s="158"/>
    </row>
    <row r="542" spans="1:14" ht="13.5" customHeight="1">
      <c r="A542" s="208"/>
      <c r="B542" s="208"/>
      <c r="C542" s="208"/>
      <c r="D542" s="208"/>
      <c r="E542" s="208"/>
      <c r="F542" s="208"/>
      <c r="G542" s="208"/>
      <c r="H542" s="208"/>
      <c r="I542" s="208"/>
      <c r="J542" s="208"/>
      <c r="K542" s="158"/>
      <c r="L542" s="158"/>
      <c r="M542" s="207"/>
      <c r="N542" s="158"/>
    </row>
    <row r="543" spans="1:14" ht="13.5" customHeight="1">
      <c r="A543" s="208"/>
      <c r="B543" s="208"/>
      <c r="C543" s="208"/>
      <c r="D543" s="208"/>
      <c r="E543" s="208"/>
      <c r="F543" s="208"/>
      <c r="G543" s="208"/>
      <c r="H543" s="208"/>
      <c r="I543" s="208"/>
      <c r="J543" s="208"/>
      <c r="K543" s="158"/>
      <c r="L543" s="158"/>
      <c r="M543" s="207"/>
      <c r="N543" s="158"/>
    </row>
    <row r="544" spans="1:14" ht="13.5" customHeight="1">
      <c r="A544" s="208"/>
      <c r="B544" s="208"/>
      <c r="C544" s="208"/>
      <c r="D544" s="208"/>
      <c r="E544" s="208"/>
      <c r="F544" s="208"/>
      <c r="G544" s="208"/>
      <c r="H544" s="208"/>
      <c r="I544" s="208"/>
      <c r="J544" s="208"/>
      <c r="K544" s="158"/>
      <c r="L544" s="158"/>
      <c r="M544" s="207"/>
      <c r="N544" s="158"/>
    </row>
    <row r="545" spans="1:14" ht="13.5" customHeight="1">
      <c r="A545" s="208"/>
      <c r="B545" s="208"/>
      <c r="C545" s="208"/>
      <c r="D545" s="208"/>
      <c r="E545" s="208"/>
      <c r="F545" s="208"/>
      <c r="G545" s="208"/>
      <c r="H545" s="208"/>
      <c r="I545" s="208"/>
      <c r="J545" s="208"/>
      <c r="K545" s="158"/>
      <c r="L545" s="158"/>
      <c r="M545" s="207"/>
      <c r="N545" s="158"/>
    </row>
    <row r="546" spans="1:14" ht="13.5" customHeight="1">
      <c r="A546" s="208"/>
      <c r="B546" s="208"/>
      <c r="C546" s="208"/>
      <c r="D546" s="208"/>
      <c r="E546" s="208"/>
      <c r="F546" s="208"/>
      <c r="G546" s="208"/>
      <c r="H546" s="208"/>
      <c r="I546" s="208"/>
      <c r="J546" s="208"/>
      <c r="K546" s="158"/>
      <c r="L546" s="158"/>
      <c r="M546" s="207"/>
      <c r="N546" s="158"/>
    </row>
    <row r="547" spans="1:14" ht="13.5" customHeight="1">
      <c r="A547" s="208"/>
      <c r="B547" s="208"/>
      <c r="C547" s="208"/>
      <c r="D547" s="208"/>
      <c r="E547" s="208"/>
      <c r="F547" s="208"/>
      <c r="G547" s="208"/>
      <c r="H547" s="208"/>
      <c r="I547" s="208"/>
      <c r="J547" s="208"/>
      <c r="K547" s="158"/>
      <c r="L547" s="158"/>
      <c r="M547" s="207"/>
      <c r="N547" s="158"/>
    </row>
    <row r="548" spans="1:14" ht="13.5" customHeight="1">
      <c r="A548" s="208"/>
      <c r="B548" s="208"/>
      <c r="C548" s="208"/>
      <c r="D548" s="208"/>
      <c r="E548" s="208"/>
      <c r="F548" s="208"/>
      <c r="G548" s="208"/>
      <c r="H548" s="208"/>
      <c r="I548" s="208"/>
      <c r="J548" s="208"/>
      <c r="K548" s="158"/>
      <c r="L548" s="158"/>
      <c r="M548" s="207"/>
      <c r="N548" s="158"/>
    </row>
    <row r="549" spans="1:14" ht="13.5" customHeight="1">
      <c r="A549" s="208"/>
      <c r="B549" s="208"/>
      <c r="C549" s="208"/>
      <c r="D549" s="208"/>
      <c r="E549" s="208"/>
      <c r="F549" s="208"/>
      <c r="G549" s="208"/>
      <c r="H549" s="208"/>
      <c r="I549" s="208"/>
      <c r="J549" s="208"/>
      <c r="K549" s="158"/>
      <c r="L549" s="158"/>
      <c r="M549" s="207"/>
      <c r="N549" s="158"/>
    </row>
    <row r="550" spans="1:14" ht="13.5" customHeight="1">
      <c r="A550" s="208"/>
      <c r="B550" s="208"/>
      <c r="C550" s="208"/>
      <c r="D550" s="208"/>
      <c r="E550" s="208"/>
      <c r="F550" s="208"/>
      <c r="G550" s="208"/>
      <c r="H550" s="208"/>
      <c r="I550" s="208"/>
      <c r="J550" s="208"/>
      <c r="K550" s="158"/>
      <c r="L550" s="158"/>
      <c r="M550" s="207"/>
      <c r="N550" s="158"/>
    </row>
    <row r="551" spans="1:14" ht="13.5" customHeight="1">
      <c r="A551" s="208"/>
      <c r="B551" s="208"/>
      <c r="C551" s="208"/>
      <c r="D551" s="208"/>
      <c r="E551" s="208"/>
      <c r="F551" s="208"/>
      <c r="G551" s="208"/>
      <c r="H551" s="208"/>
      <c r="I551" s="208"/>
      <c r="J551" s="208"/>
      <c r="K551" s="158"/>
      <c r="L551" s="158"/>
      <c r="M551" s="207"/>
      <c r="N551" s="158"/>
    </row>
    <row r="552" spans="1:14" ht="13.5" customHeight="1">
      <c r="A552" s="208"/>
      <c r="B552" s="208"/>
      <c r="C552" s="208"/>
      <c r="D552" s="208"/>
      <c r="E552" s="208"/>
      <c r="F552" s="208"/>
      <c r="G552" s="208"/>
      <c r="H552" s="208"/>
      <c r="I552" s="208"/>
      <c r="J552" s="208"/>
      <c r="K552" s="158"/>
      <c r="L552" s="158"/>
      <c r="M552" s="207"/>
      <c r="N552" s="158"/>
    </row>
    <row r="553" spans="1:14" ht="13.5" customHeight="1">
      <c r="A553" s="208"/>
      <c r="B553" s="208"/>
      <c r="C553" s="208"/>
      <c r="D553" s="208"/>
      <c r="E553" s="208"/>
      <c r="F553" s="208"/>
      <c r="G553" s="208"/>
      <c r="H553" s="208"/>
      <c r="I553" s="208"/>
      <c r="J553" s="208"/>
      <c r="K553" s="158"/>
      <c r="L553" s="158"/>
      <c r="M553" s="207"/>
      <c r="N553" s="158"/>
    </row>
    <row r="554" spans="1:14" ht="13.5" customHeight="1">
      <c r="A554" s="208"/>
      <c r="B554" s="208"/>
      <c r="C554" s="208"/>
      <c r="D554" s="208"/>
      <c r="E554" s="208"/>
      <c r="F554" s="208"/>
      <c r="G554" s="208"/>
      <c r="H554" s="208"/>
      <c r="I554" s="208"/>
      <c r="J554" s="208"/>
      <c r="K554" s="158"/>
      <c r="L554" s="158"/>
      <c r="M554" s="207"/>
      <c r="N554" s="158"/>
    </row>
    <row r="555" spans="1:14" ht="13.5" customHeight="1">
      <c r="A555" s="208"/>
      <c r="B555" s="208"/>
      <c r="C555" s="208"/>
      <c r="D555" s="208"/>
      <c r="E555" s="208"/>
      <c r="F555" s="208"/>
      <c r="G555" s="208"/>
      <c r="H555" s="208"/>
      <c r="I555" s="208"/>
      <c r="J555" s="208"/>
      <c r="K555" s="158"/>
      <c r="L555" s="158"/>
      <c r="M555" s="207"/>
      <c r="N555" s="158"/>
    </row>
    <row r="556" spans="1:14" ht="13.5" customHeight="1">
      <c r="A556" s="208"/>
      <c r="B556" s="208"/>
      <c r="C556" s="208"/>
      <c r="D556" s="208"/>
      <c r="E556" s="208"/>
      <c r="F556" s="208"/>
      <c r="G556" s="208"/>
      <c r="H556" s="208"/>
      <c r="I556" s="208"/>
      <c r="J556" s="208"/>
      <c r="K556" s="158"/>
      <c r="L556" s="158"/>
      <c r="M556" s="207"/>
      <c r="N556" s="158"/>
    </row>
    <row r="557" spans="1:14" ht="13.5" customHeight="1">
      <c r="A557" s="208"/>
      <c r="B557" s="208"/>
      <c r="C557" s="208"/>
      <c r="D557" s="208"/>
      <c r="E557" s="208"/>
      <c r="F557" s="208"/>
      <c r="G557" s="208"/>
      <c r="H557" s="208"/>
      <c r="I557" s="208"/>
      <c r="J557" s="208"/>
      <c r="K557" s="158"/>
      <c r="L557" s="158"/>
      <c r="M557" s="207"/>
      <c r="N557" s="158"/>
    </row>
    <row r="558" spans="1:14" ht="13.5" customHeight="1">
      <c r="A558" s="208"/>
      <c r="B558" s="208"/>
      <c r="C558" s="208"/>
      <c r="D558" s="208"/>
      <c r="E558" s="208"/>
      <c r="F558" s="208"/>
      <c r="G558" s="208"/>
      <c r="H558" s="208"/>
      <c r="I558" s="208"/>
      <c r="J558" s="208"/>
      <c r="K558" s="158"/>
      <c r="L558" s="158"/>
      <c r="M558" s="207"/>
      <c r="N558" s="158"/>
    </row>
    <row r="559" spans="1:14" ht="13.5" customHeight="1">
      <c r="A559" s="208"/>
      <c r="B559" s="208"/>
      <c r="C559" s="208"/>
      <c r="D559" s="208"/>
      <c r="E559" s="208"/>
      <c r="F559" s="208"/>
      <c r="G559" s="208"/>
      <c r="H559" s="208"/>
      <c r="I559" s="208"/>
      <c r="J559" s="208"/>
      <c r="K559" s="158"/>
      <c r="L559" s="158"/>
      <c r="M559" s="207"/>
      <c r="N559" s="158"/>
    </row>
    <row r="560" spans="1:14" ht="13.5" customHeight="1">
      <c r="A560" s="208"/>
      <c r="B560" s="208"/>
      <c r="C560" s="208"/>
      <c r="D560" s="208"/>
      <c r="E560" s="208"/>
      <c r="F560" s="208"/>
      <c r="G560" s="208"/>
      <c r="H560" s="208"/>
      <c r="I560" s="208"/>
      <c r="J560" s="208"/>
      <c r="K560" s="158"/>
      <c r="L560" s="158"/>
      <c r="M560" s="207"/>
      <c r="N560" s="158"/>
    </row>
    <row r="561" spans="1:14" ht="13.5" customHeight="1">
      <c r="A561" s="208"/>
      <c r="B561" s="208"/>
      <c r="C561" s="208"/>
      <c r="D561" s="208"/>
      <c r="E561" s="208"/>
      <c r="F561" s="208"/>
      <c r="G561" s="208"/>
      <c r="H561" s="208"/>
      <c r="I561" s="208"/>
      <c r="J561" s="208"/>
      <c r="K561" s="158"/>
      <c r="L561" s="158"/>
      <c r="M561" s="207"/>
      <c r="N561" s="158"/>
    </row>
    <row r="562" spans="1:14" ht="13.5" customHeight="1">
      <c r="A562" s="208"/>
      <c r="B562" s="208"/>
      <c r="C562" s="208"/>
      <c r="D562" s="208"/>
      <c r="E562" s="208"/>
      <c r="F562" s="208"/>
      <c r="G562" s="208"/>
      <c r="H562" s="208"/>
      <c r="I562" s="208"/>
      <c r="J562" s="208"/>
      <c r="K562" s="158"/>
      <c r="L562" s="158"/>
      <c r="M562" s="207"/>
      <c r="N562" s="158"/>
    </row>
    <row r="563" spans="1:14" ht="13.5" customHeight="1">
      <c r="A563" s="208"/>
      <c r="B563" s="208"/>
      <c r="C563" s="208"/>
      <c r="D563" s="208"/>
      <c r="E563" s="208"/>
      <c r="F563" s="208"/>
      <c r="G563" s="208"/>
      <c r="H563" s="208"/>
      <c r="I563" s="208"/>
      <c r="J563" s="208"/>
      <c r="K563" s="158"/>
      <c r="L563" s="158"/>
      <c r="M563" s="207"/>
      <c r="N563" s="158"/>
    </row>
    <row r="564" spans="1:14" ht="13.5" customHeight="1">
      <c r="A564" s="208"/>
      <c r="B564" s="208"/>
      <c r="C564" s="208"/>
      <c r="D564" s="208"/>
      <c r="E564" s="208"/>
      <c r="F564" s="208"/>
      <c r="G564" s="208"/>
      <c r="H564" s="208"/>
      <c r="I564" s="208"/>
      <c r="J564" s="208"/>
      <c r="K564" s="158"/>
      <c r="L564" s="158"/>
      <c r="M564" s="207"/>
      <c r="N564" s="158"/>
    </row>
    <row r="565" spans="1:14" ht="13.5" customHeight="1">
      <c r="A565" s="208"/>
      <c r="B565" s="208"/>
      <c r="C565" s="208"/>
      <c r="D565" s="208"/>
      <c r="E565" s="208"/>
      <c r="F565" s="208"/>
      <c r="G565" s="208"/>
      <c r="H565" s="208"/>
      <c r="I565" s="208"/>
      <c r="J565" s="208"/>
      <c r="K565" s="158"/>
      <c r="L565" s="158"/>
      <c r="M565" s="207"/>
      <c r="N565" s="158"/>
    </row>
    <row r="566" spans="1:14" ht="13.5" customHeight="1">
      <c r="A566" s="208"/>
      <c r="B566" s="208"/>
      <c r="C566" s="208"/>
      <c r="D566" s="208"/>
      <c r="E566" s="208"/>
      <c r="F566" s="208"/>
      <c r="G566" s="208"/>
      <c r="H566" s="208"/>
      <c r="I566" s="208"/>
      <c r="J566" s="208"/>
      <c r="K566" s="158"/>
      <c r="L566" s="158"/>
      <c r="M566" s="207"/>
      <c r="N566" s="158"/>
    </row>
    <row r="567" spans="1:14" ht="13.5" customHeight="1">
      <c r="A567" s="208"/>
      <c r="B567" s="208"/>
      <c r="C567" s="208"/>
      <c r="D567" s="208"/>
      <c r="E567" s="208"/>
      <c r="F567" s="208"/>
      <c r="G567" s="208"/>
      <c r="H567" s="208"/>
      <c r="I567" s="208"/>
      <c r="J567" s="208"/>
      <c r="K567" s="158"/>
      <c r="L567" s="158"/>
      <c r="M567" s="207"/>
      <c r="N567" s="158"/>
    </row>
    <row r="568" spans="1:14" ht="13.5" customHeight="1">
      <c r="A568" s="208"/>
      <c r="B568" s="208"/>
      <c r="C568" s="208"/>
      <c r="D568" s="208"/>
      <c r="E568" s="208"/>
      <c r="F568" s="208"/>
      <c r="G568" s="208"/>
      <c r="H568" s="208"/>
      <c r="I568" s="208"/>
      <c r="J568" s="208"/>
      <c r="K568" s="158"/>
      <c r="L568" s="158"/>
      <c r="M568" s="207"/>
      <c r="N568" s="158"/>
    </row>
    <row r="569" spans="1:14" ht="13.5" customHeight="1">
      <c r="A569" s="208"/>
      <c r="B569" s="208"/>
      <c r="C569" s="208"/>
      <c r="D569" s="208"/>
      <c r="E569" s="208"/>
      <c r="F569" s="208"/>
      <c r="G569" s="208"/>
      <c r="H569" s="208"/>
      <c r="I569" s="208"/>
      <c r="J569" s="208"/>
      <c r="K569" s="158"/>
      <c r="L569" s="158"/>
      <c r="M569" s="207"/>
      <c r="N569" s="158"/>
    </row>
    <row r="570" spans="1:14" ht="13.5" customHeight="1">
      <c r="A570" s="208"/>
      <c r="B570" s="208"/>
      <c r="C570" s="208"/>
      <c r="D570" s="208"/>
      <c r="E570" s="208"/>
      <c r="F570" s="208"/>
      <c r="G570" s="208"/>
      <c r="H570" s="208"/>
      <c r="I570" s="208"/>
      <c r="J570" s="208"/>
      <c r="K570" s="158"/>
      <c r="L570" s="158"/>
      <c r="M570" s="207"/>
      <c r="N570" s="158"/>
    </row>
    <row r="571" spans="1:14" ht="13.5" customHeight="1">
      <c r="A571" s="208"/>
      <c r="B571" s="208"/>
      <c r="C571" s="208"/>
      <c r="D571" s="208"/>
      <c r="E571" s="208"/>
      <c r="F571" s="208"/>
      <c r="G571" s="208"/>
      <c r="H571" s="208"/>
      <c r="I571" s="208"/>
      <c r="J571" s="208"/>
      <c r="K571" s="158"/>
      <c r="L571" s="158"/>
      <c r="M571" s="207"/>
      <c r="N571" s="158"/>
    </row>
    <row r="572" spans="1:14" ht="13.5" customHeight="1">
      <c r="A572" s="208"/>
      <c r="B572" s="208"/>
      <c r="C572" s="208"/>
      <c r="D572" s="208"/>
      <c r="E572" s="208"/>
      <c r="F572" s="208"/>
      <c r="G572" s="208"/>
      <c r="H572" s="208"/>
      <c r="I572" s="208"/>
      <c r="J572" s="208"/>
      <c r="K572" s="158"/>
      <c r="L572" s="158"/>
      <c r="M572" s="207"/>
      <c r="N572" s="158"/>
    </row>
    <row r="573" spans="1:14" ht="13.5" customHeight="1">
      <c r="A573" s="208"/>
      <c r="B573" s="208"/>
      <c r="C573" s="208"/>
      <c r="D573" s="208"/>
      <c r="E573" s="208"/>
      <c r="F573" s="208"/>
      <c r="G573" s="208"/>
      <c r="H573" s="208"/>
      <c r="I573" s="208"/>
      <c r="J573" s="208"/>
      <c r="K573" s="158"/>
      <c r="L573" s="158"/>
      <c r="M573" s="207"/>
      <c r="N573" s="158"/>
    </row>
    <row r="574" spans="1:14" ht="13.5" customHeight="1">
      <c r="A574" s="208"/>
      <c r="B574" s="208"/>
      <c r="C574" s="208"/>
      <c r="D574" s="208"/>
      <c r="E574" s="208"/>
      <c r="F574" s="208"/>
      <c r="G574" s="208"/>
      <c r="H574" s="208"/>
      <c r="I574" s="208"/>
      <c r="J574" s="208"/>
      <c r="K574" s="158"/>
      <c r="L574" s="158"/>
      <c r="M574" s="207"/>
      <c r="N574" s="158"/>
    </row>
    <row r="575" spans="1:14" ht="13.5" customHeight="1">
      <c r="A575" s="208"/>
      <c r="B575" s="208"/>
      <c r="C575" s="208"/>
      <c r="D575" s="208"/>
      <c r="E575" s="208"/>
      <c r="F575" s="208"/>
      <c r="G575" s="208"/>
      <c r="H575" s="208"/>
      <c r="I575" s="208"/>
      <c r="J575" s="208"/>
      <c r="K575" s="158"/>
      <c r="L575" s="158"/>
      <c r="M575" s="207"/>
      <c r="N575" s="158"/>
    </row>
    <row r="576" spans="1:14" ht="13.5" customHeight="1">
      <c r="A576" s="208"/>
      <c r="B576" s="208"/>
      <c r="C576" s="208"/>
      <c r="D576" s="208"/>
      <c r="E576" s="208"/>
      <c r="F576" s="208"/>
      <c r="G576" s="208"/>
      <c r="H576" s="208"/>
      <c r="I576" s="208"/>
      <c r="J576" s="208"/>
      <c r="K576" s="158"/>
      <c r="L576" s="158"/>
      <c r="M576" s="207"/>
      <c r="N576" s="158"/>
    </row>
    <row r="577" spans="1:14" ht="13.5" customHeight="1">
      <c r="A577" s="208"/>
      <c r="B577" s="208"/>
      <c r="C577" s="208"/>
      <c r="D577" s="208"/>
      <c r="E577" s="208"/>
      <c r="F577" s="208"/>
      <c r="G577" s="208"/>
      <c r="H577" s="208"/>
      <c r="I577" s="208"/>
      <c r="J577" s="208"/>
      <c r="K577" s="158"/>
      <c r="L577" s="158"/>
      <c r="M577" s="207"/>
      <c r="N577" s="158"/>
    </row>
    <row r="578" spans="1:14" ht="13.5" customHeight="1">
      <c r="A578" s="208"/>
      <c r="B578" s="208"/>
      <c r="C578" s="208"/>
      <c r="D578" s="208"/>
      <c r="E578" s="208"/>
      <c r="F578" s="208"/>
      <c r="G578" s="208"/>
      <c r="H578" s="208"/>
      <c r="I578" s="208"/>
      <c r="J578" s="208"/>
      <c r="K578" s="158"/>
      <c r="L578" s="158"/>
      <c r="M578" s="207"/>
      <c r="N578" s="158"/>
    </row>
    <row r="579" spans="1:14" ht="13.5" customHeight="1">
      <c r="A579" s="208"/>
      <c r="B579" s="208"/>
      <c r="C579" s="208"/>
      <c r="D579" s="208"/>
      <c r="E579" s="208"/>
      <c r="F579" s="208"/>
      <c r="G579" s="208"/>
      <c r="H579" s="208"/>
      <c r="I579" s="208"/>
      <c r="J579" s="208"/>
      <c r="K579" s="158"/>
      <c r="L579" s="158"/>
      <c r="M579" s="207"/>
      <c r="N579" s="158"/>
    </row>
    <row r="580" spans="1:14" ht="13.5" customHeight="1">
      <c r="A580" s="208"/>
      <c r="B580" s="208"/>
      <c r="C580" s="208"/>
      <c r="D580" s="208"/>
      <c r="E580" s="208"/>
      <c r="F580" s="208"/>
      <c r="G580" s="208"/>
      <c r="H580" s="208"/>
      <c r="I580" s="208"/>
      <c r="J580" s="208"/>
      <c r="K580" s="158"/>
      <c r="L580" s="158"/>
      <c r="M580" s="207"/>
      <c r="N580" s="158"/>
    </row>
    <row r="581" spans="1:14" ht="13.5" customHeight="1">
      <c r="A581" s="208"/>
      <c r="B581" s="208"/>
      <c r="C581" s="208"/>
      <c r="D581" s="208"/>
      <c r="E581" s="208"/>
      <c r="F581" s="208"/>
      <c r="G581" s="208"/>
      <c r="H581" s="208"/>
      <c r="I581" s="208"/>
      <c r="J581" s="208"/>
      <c r="K581" s="158"/>
      <c r="L581" s="158"/>
      <c r="M581" s="207"/>
      <c r="N581" s="158"/>
    </row>
    <row r="582" spans="1:14" ht="13.5" customHeight="1">
      <c r="A582" s="208"/>
      <c r="B582" s="208"/>
      <c r="C582" s="208"/>
      <c r="D582" s="208"/>
      <c r="E582" s="208"/>
      <c r="F582" s="208"/>
      <c r="G582" s="208"/>
      <c r="H582" s="208"/>
      <c r="I582" s="208"/>
      <c r="J582" s="208"/>
      <c r="K582" s="158"/>
      <c r="L582" s="158"/>
      <c r="M582" s="207"/>
      <c r="N582" s="158"/>
    </row>
    <row r="583" spans="1:14" ht="13.5" customHeight="1">
      <c r="A583" s="208"/>
      <c r="B583" s="208"/>
      <c r="C583" s="208"/>
      <c r="D583" s="208"/>
      <c r="E583" s="208"/>
      <c r="F583" s="208"/>
      <c r="G583" s="208"/>
      <c r="H583" s="208"/>
      <c r="I583" s="208"/>
      <c r="J583" s="208"/>
      <c r="K583" s="158"/>
      <c r="L583" s="158"/>
      <c r="M583" s="207"/>
      <c r="N583" s="158"/>
    </row>
    <row r="584" spans="1:14" ht="13.5" customHeight="1">
      <c r="A584" s="208"/>
      <c r="B584" s="208"/>
      <c r="C584" s="208"/>
      <c r="D584" s="208"/>
      <c r="E584" s="208"/>
      <c r="F584" s="208"/>
      <c r="G584" s="208"/>
      <c r="H584" s="208"/>
      <c r="I584" s="208"/>
      <c r="J584" s="208"/>
      <c r="K584" s="158"/>
      <c r="L584" s="158"/>
      <c r="M584" s="207"/>
      <c r="N584" s="158"/>
    </row>
    <row r="585" spans="1:14" ht="13.5" customHeight="1">
      <c r="A585" s="208"/>
      <c r="B585" s="208"/>
      <c r="C585" s="208"/>
      <c r="D585" s="208"/>
      <c r="E585" s="208"/>
      <c r="F585" s="208"/>
      <c r="G585" s="208"/>
      <c r="H585" s="208"/>
      <c r="I585" s="208"/>
      <c r="J585" s="208"/>
      <c r="K585" s="158"/>
      <c r="L585" s="158"/>
      <c r="M585" s="207"/>
      <c r="N585" s="158"/>
    </row>
    <row r="586" spans="1:14" ht="13.5" customHeight="1">
      <c r="A586" s="208"/>
      <c r="B586" s="208"/>
      <c r="C586" s="208"/>
      <c r="D586" s="208"/>
      <c r="E586" s="208"/>
      <c r="F586" s="208"/>
      <c r="G586" s="208"/>
      <c r="H586" s="208"/>
      <c r="I586" s="208"/>
      <c r="J586" s="208"/>
      <c r="K586" s="158"/>
      <c r="L586" s="158"/>
      <c r="M586" s="207"/>
      <c r="N586" s="158"/>
    </row>
    <row r="587" spans="1:14" ht="13.5" customHeight="1">
      <c r="A587" s="208"/>
      <c r="B587" s="208"/>
      <c r="C587" s="208"/>
      <c r="D587" s="208"/>
      <c r="E587" s="208"/>
      <c r="F587" s="208"/>
      <c r="G587" s="208"/>
      <c r="H587" s="208"/>
      <c r="I587" s="208"/>
      <c r="J587" s="208"/>
      <c r="K587" s="158"/>
      <c r="L587" s="158"/>
      <c r="M587" s="207"/>
      <c r="N587" s="158"/>
    </row>
    <row r="588" spans="1:14" ht="13.5" customHeight="1">
      <c r="A588" s="208"/>
      <c r="B588" s="208"/>
      <c r="C588" s="208"/>
      <c r="D588" s="208"/>
      <c r="E588" s="208"/>
      <c r="F588" s="208"/>
      <c r="G588" s="208"/>
      <c r="H588" s="208"/>
      <c r="I588" s="208"/>
      <c r="J588" s="208"/>
      <c r="K588" s="158"/>
      <c r="L588" s="158"/>
      <c r="M588" s="207"/>
      <c r="N588" s="158"/>
    </row>
    <row r="589" spans="1:14" ht="13.5" customHeight="1">
      <c r="A589" s="208"/>
      <c r="B589" s="208"/>
      <c r="C589" s="208"/>
      <c r="D589" s="208"/>
      <c r="E589" s="208"/>
      <c r="F589" s="208"/>
      <c r="G589" s="208"/>
      <c r="H589" s="208"/>
      <c r="I589" s="208"/>
      <c r="J589" s="208"/>
      <c r="K589" s="158"/>
      <c r="L589" s="158"/>
      <c r="M589" s="207"/>
      <c r="N589" s="158"/>
    </row>
    <row r="590" spans="1:14" ht="13.5" customHeight="1">
      <c r="A590" s="208"/>
      <c r="B590" s="208"/>
      <c r="C590" s="208"/>
      <c r="D590" s="208"/>
      <c r="E590" s="208"/>
      <c r="F590" s="208"/>
      <c r="G590" s="208"/>
      <c r="H590" s="208"/>
      <c r="I590" s="208"/>
      <c r="J590" s="208"/>
      <c r="K590" s="158"/>
      <c r="L590" s="158"/>
      <c r="M590" s="207"/>
      <c r="N590" s="158"/>
    </row>
    <row r="591" spans="1:14" ht="13.5" customHeight="1">
      <c r="A591" s="208"/>
      <c r="B591" s="208"/>
      <c r="C591" s="208"/>
      <c r="D591" s="208"/>
      <c r="E591" s="208"/>
      <c r="F591" s="208"/>
      <c r="G591" s="208"/>
      <c r="H591" s="208"/>
      <c r="I591" s="208"/>
      <c r="J591" s="208"/>
      <c r="K591" s="158"/>
      <c r="L591" s="158"/>
      <c r="M591" s="207"/>
      <c r="N591" s="158"/>
    </row>
    <row r="592" spans="1:14" ht="13.5" customHeight="1">
      <c r="A592" s="208"/>
      <c r="B592" s="208"/>
      <c r="C592" s="208"/>
      <c r="D592" s="208"/>
      <c r="E592" s="208"/>
      <c r="F592" s="208"/>
      <c r="G592" s="208"/>
      <c r="H592" s="208"/>
      <c r="I592" s="208"/>
      <c r="J592" s="208"/>
      <c r="K592" s="158"/>
      <c r="L592" s="158"/>
      <c r="M592" s="207"/>
      <c r="N592" s="158"/>
    </row>
    <row r="593" spans="1:14" ht="13.5" customHeight="1">
      <c r="A593" s="208"/>
      <c r="B593" s="208"/>
      <c r="C593" s="208"/>
      <c r="D593" s="208"/>
      <c r="E593" s="208"/>
      <c r="F593" s="208"/>
      <c r="G593" s="208"/>
      <c r="H593" s="208"/>
      <c r="I593" s="208"/>
      <c r="J593" s="208"/>
      <c r="K593" s="158"/>
      <c r="L593" s="158"/>
      <c r="M593" s="207"/>
      <c r="N593" s="158"/>
    </row>
    <row r="594" spans="1:14" ht="13.5" customHeight="1">
      <c r="A594" s="208"/>
      <c r="B594" s="208"/>
      <c r="C594" s="208"/>
      <c r="D594" s="208"/>
      <c r="E594" s="208"/>
      <c r="F594" s="208"/>
      <c r="G594" s="208"/>
      <c r="H594" s="208"/>
      <c r="I594" s="208"/>
      <c r="J594" s="208"/>
      <c r="K594" s="158"/>
      <c r="L594" s="158"/>
      <c r="M594" s="207"/>
      <c r="N594" s="158"/>
    </row>
    <row r="595" spans="1:14" ht="13.5" customHeight="1">
      <c r="A595" s="208"/>
      <c r="B595" s="208"/>
      <c r="C595" s="208"/>
      <c r="D595" s="208"/>
      <c r="E595" s="208"/>
      <c r="F595" s="208"/>
      <c r="G595" s="208"/>
      <c r="H595" s="208"/>
      <c r="I595" s="208"/>
      <c r="J595" s="208"/>
      <c r="K595" s="158"/>
      <c r="L595" s="158"/>
      <c r="M595" s="207"/>
      <c r="N595" s="158"/>
    </row>
    <row r="596" spans="1:14" ht="13.5" customHeight="1">
      <c r="A596" s="208"/>
      <c r="B596" s="208"/>
      <c r="C596" s="208"/>
      <c r="D596" s="208"/>
      <c r="E596" s="208"/>
      <c r="F596" s="208"/>
      <c r="G596" s="208"/>
      <c r="H596" s="208"/>
      <c r="I596" s="208"/>
      <c r="J596" s="208"/>
      <c r="K596" s="158"/>
      <c r="L596" s="158"/>
      <c r="M596" s="207"/>
      <c r="N596" s="158"/>
    </row>
    <row r="597" spans="1:14" ht="13.5" customHeight="1">
      <c r="A597" s="208"/>
      <c r="B597" s="208"/>
      <c r="C597" s="208"/>
      <c r="D597" s="208"/>
      <c r="E597" s="208"/>
      <c r="F597" s="208"/>
      <c r="G597" s="208"/>
      <c r="H597" s="208"/>
      <c r="I597" s="208"/>
      <c r="J597" s="208"/>
      <c r="K597" s="158"/>
      <c r="L597" s="158"/>
      <c r="M597" s="207"/>
      <c r="N597" s="158"/>
    </row>
    <row r="598" spans="1:14" ht="13.5" customHeight="1">
      <c r="A598" s="208"/>
      <c r="B598" s="208"/>
      <c r="C598" s="208"/>
      <c r="D598" s="208"/>
      <c r="E598" s="208"/>
      <c r="F598" s="208"/>
      <c r="G598" s="208"/>
      <c r="H598" s="208"/>
      <c r="I598" s="208"/>
      <c r="J598" s="208"/>
      <c r="K598" s="158"/>
      <c r="L598" s="158"/>
      <c r="M598" s="207"/>
      <c r="N598" s="158"/>
    </row>
    <row r="599" spans="1:14" ht="13.5" customHeight="1">
      <c r="A599" s="208"/>
      <c r="B599" s="208"/>
      <c r="C599" s="208"/>
      <c r="D599" s="208"/>
      <c r="E599" s="208"/>
      <c r="F599" s="208"/>
      <c r="G599" s="208"/>
      <c r="H599" s="208"/>
      <c r="I599" s="208"/>
      <c r="J599" s="208"/>
      <c r="K599" s="158"/>
      <c r="L599" s="158"/>
      <c r="M599" s="207"/>
      <c r="N599" s="158"/>
    </row>
    <row r="600" spans="1:14" ht="13.5" customHeight="1">
      <c r="A600" s="208"/>
      <c r="B600" s="208"/>
      <c r="C600" s="208"/>
      <c r="D600" s="208"/>
      <c r="E600" s="208"/>
      <c r="F600" s="208"/>
      <c r="G600" s="208"/>
      <c r="H600" s="208"/>
      <c r="I600" s="208"/>
      <c r="J600" s="208"/>
      <c r="K600" s="158"/>
      <c r="L600" s="158"/>
      <c r="M600" s="207"/>
      <c r="N600" s="158"/>
    </row>
    <row r="601" spans="1:14" ht="13.5" customHeight="1">
      <c r="A601" s="208"/>
      <c r="B601" s="208"/>
      <c r="C601" s="208"/>
      <c r="D601" s="208"/>
      <c r="E601" s="208"/>
      <c r="F601" s="208"/>
      <c r="G601" s="208"/>
      <c r="H601" s="208"/>
      <c r="I601" s="208"/>
      <c r="J601" s="208"/>
      <c r="K601" s="158"/>
      <c r="L601" s="158"/>
      <c r="M601" s="207"/>
      <c r="N601" s="158"/>
    </row>
    <row r="602" spans="1:14" ht="13.5" customHeight="1">
      <c r="A602" s="208"/>
      <c r="B602" s="208"/>
      <c r="C602" s="208"/>
      <c r="D602" s="208"/>
      <c r="E602" s="208"/>
      <c r="F602" s="208"/>
      <c r="G602" s="208"/>
      <c r="H602" s="208"/>
      <c r="I602" s="208"/>
      <c r="J602" s="208"/>
      <c r="K602" s="158"/>
      <c r="L602" s="158"/>
      <c r="M602" s="207"/>
      <c r="N602" s="158"/>
    </row>
    <row r="603" spans="1:14" ht="13.5" customHeight="1">
      <c r="A603" s="208"/>
      <c r="B603" s="208"/>
      <c r="C603" s="208"/>
      <c r="D603" s="208"/>
      <c r="E603" s="208"/>
      <c r="F603" s="208"/>
      <c r="G603" s="208"/>
      <c r="H603" s="208"/>
      <c r="I603" s="208"/>
      <c r="J603" s="208"/>
      <c r="K603" s="158"/>
      <c r="L603" s="158"/>
      <c r="M603" s="207"/>
      <c r="N603" s="158"/>
    </row>
    <row r="604" spans="1:14" ht="13.5" customHeight="1">
      <c r="A604" s="208"/>
      <c r="B604" s="208"/>
      <c r="C604" s="208"/>
      <c r="D604" s="208"/>
      <c r="E604" s="208"/>
      <c r="F604" s="208"/>
      <c r="G604" s="208"/>
      <c r="H604" s="208"/>
      <c r="I604" s="208"/>
      <c r="J604" s="208"/>
      <c r="K604" s="158"/>
      <c r="L604" s="158"/>
      <c r="M604" s="207"/>
      <c r="N604" s="158"/>
    </row>
    <row r="605" spans="1:14" ht="13.5" customHeight="1">
      <c r="A605" s="208"/>
      <c r="B605" s="208"/>
      <c r="C605" s="208"/>
      <c r="D605" s="208"/>
      <c r="E605" s="208"/>
      <c r="F605" s="208"/>
      <c r="G605" s="208"/>
      <c r="H605" s="208"/>
      <c r="I605" s="208"/>
      <c r="J605" s="208"/>
      <c r="K605" s="158"/>
      <c r="L605" s="158"/>
      <c r="M605" s="207"/>
      <c r="N605" s="158"/>
    </row>
    <row r="606" spans="1:14" ht="13.5" customHeight="1">
      <c r="A606" s="208"/>
      <c r="B606" s="208"/>
      <c r="C606" s="208"/>
      <c r="D606" s="208"/>
      <c r="E606" s="208"/>
      <c r="F606" s="208"/>
      <c r="G606" s="208"/>
      <c r="H606" s="208"/>
      <c r="I606" s="208"/>
      <c r="J606" s="208"/>
      <c r="K606" s="158"/>
      <c r="L606" s="158"/>
      <c r="M606" s="207"/>
      <c r="N606" s="158"/>
    </row>
    <row r="607" spans="1:14" ht="13.5" customHeight="1">
      <c r="A607" s="208"/>
      <c r="B607" s="208"/>
      <c r="C607" s="208"/>
      <c r="D607" s="208"/>
      <c r="E607" s="208"/>
      <c r="F607" s="208"/>
      <c r="G607" s="208"/>
      <c r="H607" s="208"/>
      <c r="I607" s="208"/>
      <c r="J607" s="208"/>
      <c r="K607" s="158"/>
      <c r="L607" s="158"/>
      <c r="M607" s="207"/>
      <c r="N607" s="158"/>
    </row>
    <row r="608" spans="1:14" ht="13.5" customHeight="1">
      <c r="A608" s="208"/>
      <c r="B608" s="208"/>
      <c r="C608" s="208"/>
      <c r="D608" s="208"/>
      <c r="E608" s="208"/>
      <c r="F608" s="208"/>
      <c r="G608" s="208"/>
      <c r="H608" s="208"/>
      <c r="I608" s="208"/>
      <c r="J608" s="208"/>
      <c r="K608" s="158"/>
      <c r="L608" s="158"/>
      <c r="M608" s="207"/>
      <c r="N608" s="158"/>
    </row>
    <row r="609" spans="1:14" ht="13.5" customHeight="1">
      <c r="A609" s="208"/>
      <c r="B609" s="208"/>
      <c r="C609" s="208"/>
      <c r="D609" s="208"/>
      <c r="E609" s="208"/>
      <c r="F609" s="208"/>
      <c r="G609" s="208"/>
      <c r="H609" s="208"/>
      <c r="I609" s="208"/>
      <c r="J609" s="208"/>
      <c r="K609" s="158"/>
      <c r="L609" s="158"/>
      <c r="M609" s="207"/>
      <c r="N609" s="158"/>
    </row>
    <row r="610" spans="1:14" ht="13.5" customHeight="1">
      <c r="A610" s="208"/>
      <c r="B610" s="208"/>
      <c r="C610" s="208"/>
      <c r="D610" s="208"/>
      <c r="E610" s="208"/>
      <c r="F610" s="208"/>
      <c r="G610" s="208"/>
      <c r="H610" s="208"/>
      <c r="I610" s="208"/>
      <c r="J610" s="208"/>
      <c r="K610" s="158"/>
      <c r="L610" s="158"/>
      <c r="M610" s="207"/>
      <c r="N610" s="158"/>
    </row>
    <row r="611" spans="1:14" ht="13.5" customHeight="1">
      <c r="A611" s="208"/>
      <c r="B611" s="208"/>
      <c r="C611" s="208"/>
      <c r="D611" s="208"/>
      <c r="E611" s="208"/>
      <c r="F611" s="208"/>
      <c r="G611" s="208"/>
      <c r="H611" s="208"/>
      <c r="I611" s="208"/>
      <c r="J611" s="208"/>
      <c r="K611" s="158"/>
      <c r="L611" s="158"/>
      <c r="M611" s="207"/>
      <c r="N611" s="158"/>
    </row>
    <row r="612" spans="1:14" ht="13.5" customHeight="1">
      <c r="A612" s="208"/>
      <c r="B612" s="208"/>
      <c r="C612" s="208"/>
      <c r="D612" s="208"/>
      <c r="E612" s="208"/>
      <c r="F612" s="208"/>
      <c r="G612" s="208"/>
      <c r="H612" s="208"/>
      <c r="I612" s="208"/>
      <c r="J612" s="208"/>
      <c r="K612" s="158"/>
      <c r="L612" s="158"/>
      <c r="M612" s="207"/>
      <c r="N612" s="158"/>
    </row>
    <row r="613" spans="1:14" ht="13.5" customHeight="1">
      <c r="A613" s="208"/>
      <c r="B613" s="208"/>
      <c r="C613" s="208"/>
      <c r="D613" s="208"/>
      <c r="E613" s="208"/>
      <c r="F613" s="208"/>
      <c r="G613" s="208"/>
      <c r="H613" s="208"/>
      <c r="I613" s="208"/>
      <c r="J613" s="208"/>
      <c r="K613" s="158"/>
      <c r="L613" s="158"/>
      <c r="M613" s="207"/>
      <c r="N613" s="158"/>
    </row>
    <row r="614" spans="1:14" ht="13.5" customHeight="1">
      <c r="A614" s="208"/>
      <c r="B614" s="208"/>
      <c r="C614" s="208"/>
      <c r="D614" s="208"/>
      <c r="E614" s="208"/>
      <c r="F614" s="208"/>
      <c r="G614" s="208"/>
      <c r="H614" s="208"/>
      <c r="I614" s="208"/>
      <c r="J614" s="208"/>
      <c r="K614" s="158"/>
      <c r="L614" s="158"/>
      <c r="M614" s="207"/>
      <c r="N614" s="158"/>
    </row>
    <row r="615" spans="1:14" ht="13.5" customHeight="1">
      <c r="A615" s="208"/>
      <c r="B615" s="208"/>
      <c r="C615" s="208"/>
      <c r="D615" s="208"/>
      <c r="E615" s="208"/>
      <c r="F615" s="208"/>
      <c r="G615" s="208"/>
      <c r="H615" s="208"/>
      <c r="I615" s="208"/>
      <c r="J615" s="208"/>
      <c r="K615" s="158"/>
      <c r="L615" s="158"/>
      <c r="M615" s="207"/>
      <c r="N615" s="158"/>
    </row>
    <row r="616" spans="1:14" ht="13.5" customHeight="1">
      <c r="A616" s="208"/>
      <c r="B616" s="208"/>
      <c r="C616" s="208"/>
      <c r="D616" s="208"/>
      <c r="E616" s="208"/>
      <c r="F616" s="208"/>
      <c r="G616" s="208"/>
      <c r="H616" s="208"/>
      <c r="I616" s="208"/>
      <c r="J616" s="208"/>
      <c r="K616" s="158"/>
      <c r="L616" s="158"/>
      <c r="M616" s="207"/>
      <c r="N616" s="158"/>
    </row>
    <row r="617" spans="1:14" ht="13.5" customHeight="1">
      <c r="A617" s="208"/>
      <c r="B617" s="208"/>
      <c r="C617" s="208"/>
      <c r="D617" s="208"/>
      <c r="E617" s="208"/>
      <c r="F617" s="208"/>
      <c r="G617" s="208"/>
      <c r="H617" s="208"/>
      <c r="I617" s="208"/>
      <c r="J617" s="208"/>
      <c r="K617" s="158"/>
      <c r="L617" s="158"/>
      <c r="M617" s="207"/>
      <c r="N617" s="158"/>
    </row>
    <row r="618" spans="1:14" ht="13.5" customHeight="1">
      <c r="A618" s="208"/>
      <c r="B618" s="208"/>
      <c r="C618" s="208"/>
      <c r="D618" s="208"/>
      <c r="E618" s="208"/>
      <c r="F618" s="208"/>
      <c r="G618" s="208"/>
      <c r="H618" s="208"/>
      <c r="I618" s="208"/>
      <c r="J618" s="208"/>
      <c r="K618" s="158"/>
      <c r="L618" s="158"/>
      <c r="M618" s="207"/>
      <c r="N618" s="158"/>
    </row>
    <row r="619" spans="1:14" ht="13.5" customHeight="1">
      <c r="A619" s="208"/>
      <c r="B619" s="208"/>
      <c r="C619" s="208"/>
      <c r="D619" s="208"/>
      <c r="E619" s="208"/>
      <c r="F619" s="208"/>
      <c r="G619" s="208"/>
      <c r="H619" s="208"/>
      <c r="I619" s="208"/>
      <c r="J619" s="208"/>
      <c r="K619" s="158"/>
      <c r="L619" s="158"/>
      <c r="M619" s="207"/>
      <c r="N619" s="158"/>
    </row>
    <row r="620" spans="1:14" ht="13.5" customHeight="1">
      <c r="A620" s="208"/>
      <c r="B620" s="208"/>
      <c r="C620" s="208"/>
      <c r="D620" s="208"/>
      <c r="E620" s="208"/>
      <c r="F620" s="208"/>
      <c r="G620" s="208"/>
      <c r="H620" s="208"/>
      <c r="I620" s="208"/>
      <c r="J620" s="208"/>
      <c r="K620" s="158"/>
      <c r="L620" s="158"/>
      <c r="M620" s="207"/>
      <c r="N620" s="158"/>
    </row>
    <row r="621" spans="1:14" ht="13.5" customHeight="1">
      <c r="A621" s="208"/>
      <c r="B621" s="208"/>
      <c r="C621" s="208"/>
      <c r="D621" s="208"/>
      <c r="E621" s="208"/>
      <c r="F621" s="208"/>
      <c r="G621" s="208"/>
      <c r="H621" s="208"/>
      <c r="I621" s="208"/>
      <c r="J621" s="208"/>
      <c r="K621" s="158"/>
      <c r="L621" s="158"/>
      <c r="M621" s="207"/>
      <c r="N621" s="158"/>
    </row>
    <row r="622" spans="1:14" ht="13.5" customHeight="1">
      <c r="A622" s="208"/>
      <c r="B622" s="208"/>
      <c r="C622" s="208"/>
      <c r="D622" s="208"/>
      <c r="E622" s="208"/>
      <c r="F622" s="208"/>
      <c r="G622" s="208"/>
      <c r="H622" s="208"/>
      <c r="I622" s="208"/>
      <c r="J622" s="208"/>
      <c r="K622" s="158"/>
      <c r="L622" s="158"/>
      <c r="M622" s="207"/>
      <c r="N622" s="158"/>
    </row>
    <row r="623" spans="1:14" ht="13.5" customHeight="1">
      <c r="A623" s="208"/>
      <c r="B623" s="208"/>
      <c r="C623" s="208"/>
      <c r="D623" s="208"/>
      <c r="E623" s="208"/>
      <c r="F623" s="208"/>
      <c r="G623" s="208"/>
      <c r="H623" s="208"/>
      <c r="I623" s="208"/>
      <c r="J623" s="208"/>
      <c r="K623" s="158"/>
      <c r="L623" s="158"/>
      <c r="M623" s="207"/>
      <c r="N623" s="158"/>
    </row>
    <row r="624" spans="1:14" ht="13.5" customHeight="1">
      <c r="A624" s="208"/>
      <c r="B624" s="208"/>
      <c r="C624" s="208"/>
      <c r="D624" s="208"/>
      <c r="E624" s="208"/>
      <c r="F624" s="208"/>
      <c r="G624" s="208"/>
      <c r="H624" s="208"/>
      <c r="I624" s="208"/>
      <c r="J624" s="208"/>
      <c r="K624" s="158"/>
      <c r="L624" s="158"/>
      <c r="M624" s="207"/>
      <c r="N624" s="158"/>
    </row>
    <row r="625" spans="1:14" ht="13.5" customHeight="1">
      <c r="A625" s="208"/>
      <c r="B625" s="208"/>
      <c r="C625" s="208"/>
      <c r="D625" s="208"/>
      <c r="E625" s="208"/>
      <c r="F625" s="208"/>
      <c r="G625" s="208"/>
      <c r="H625" s="208"/>
      <c r="I625" s="208"/>
      <c r="J625" s="208"/>
      <c r="K625" s="158"/>
      <c r="L625" s="158"/>
      <c r="M625" s="207"/>
      <c r="N625" s="158"/>
    </row>
    <row r="626" spans="1:14" ht="13.5" customHeight="1">
      <c r="A626" s="208"/>
      <c r="B626" s="208"/>
      <c r="C626" s="208"/>
      <c r="D626" s="208"/>
      <c r="E626" s="208"/>
      <c r="F626" s="208"/>
      <c r="G626" s="208"/>
      <c r="H626" s="208"/>
      <c r="I626" s="208"/>
      <c r="J626" s="208"/>
      <c r="K626" s="158"/>
      <c r="L626" s="158"/>
      <c r="M626" s="207"/>
      <c r="N626" s="158"/>
    </row>
    <row r="627" spans="1:14" ht="13.5" customHeight="1">
      <c r="A627" s="208"/>
      <c r="B627" s="208"/>
      <c r="C627" s="208"/>
      <c r="D627" s="208"/>
      <c r="E627" s="208"/>
      <c r="F627" s="208"/>
      <c r="G627" s="208"/>
      <c r="H627" s="208"/>
      <c r="I627" s="208"/>
      <c r="J627" s="208"/>
      <c r="K627" s="158"/>
      <c r="L627" s="158"/>
      <c r="M627" s="207"/>
      <c r="N627" s="158"/>
    </row>
    <row r="628" spans="1:14" ht="13.5" customHeight="1">
      <c r="A628" s="208"/>
      <c r="B628" s="208"/>
      <c r="C628" s="208"/>
      <c r="D628" s="208"/>
      <c r="E628" s="208"/>
      <c r="F628" s="208"/>
      <c r="G628" s="208"/>
      <c r="H628" s="208"/>
      <c r="I628" s="208"/>
      <c r="J628" s="208"/>
      <c r="K628" s="158"/>
      <c r="L628" s="158"/>
      <c r="M628" s="207"/>
      <c r="N628" s="158"/>
    </row>
    <row r="629" spans="1:14" ht="13.5" customHeight="1">
      <c r="A629" s="208"/>
      <c r="B629" s="208"/>
      <c r="C629" s="208"/>
      <c r="D629" s="208"/>
      <c r="E629" s="208"/>
      <c r="F629" s="208"/>
      <c r="G629" s="208"/>
      <c r="H629" s="208"/>
      <c r="I629" s="208"/>
      <c r="J629" s="208"/>
      <c r="K629" s="158"/>
      <c r="L629" s="158"/>
      <c r="M629" s="207"/>
      <c r="N629" s="158"/>
    </row>
    <row r="630" spans="1:14" ht="13.5" customHeight="1">
      <c r="A630" s="208"/>
      <c r="B630" s="208"/>
      <c r="C630" s="208"/>
      <c r="D630" s="208"/>
      <c r="E630" s="208"/>
      <c r="F630" s="208"/>
      <c r="G630" s="208"/>
      <c r="H630" s="208"/>
      <c r="I630" s="208"/>
      <c r="J630" s="208"/>
      <c r="K630" s="158"/>
      <c r="L630" s="158"/>
      <c r="M630" s="207"/>
      <c r="N630" s="158"/>
    </row>
    <row r="631" spans="1:14" ht="13.5" customHeight="1">
      <c r="A631" s="208"/>
      <c r="B631" s="208"/>
      <c r="C631" s="208"/>
      <c r="D631" s="208"/>
      <c r="E631" s="208"/>
      <c r="F631" s="208"/>
      <c r="G631" s="208"/>
      <c r="H631" s="208"/>
      <c r="I631" s="208"/>
      <c r="J631" s="208"/>
      <c r="K631" s="158"/>
      <c r="L631" s="158"/>
      <c r="M631" s="207"/>
      <c r="N631" s="158"/>
    </row>
    <row r="632" spans="1:14" ht="13.5" customHeight="1">
      <c r="A632" s="208"/>
      <c r="B632" s="208"/>
      <c r="C632" s="208"/>
      <c r="D632" s="208"/>
      <c r="E632" s="208"/>
      <c r="F632" s="208"/>
      <c r="G632" s="208"/>
      <c r="H632" s="208"/>
      <c r="I632" s="208"/>
      <c r="J632" s="208"/>
      <c r="K632" s="158"/>
      <c r="L632" s="158"/>
      <c r="M632" s="207"/>
      <c r="N632" s="158"/>
    </row>
    <row r="633" spans="1:14" ht="13.5" customHeight="1">
      <c r="A633" s="208"/>
      <c r="B633" s="208"/>
      <c r="C633" s="208"/>
      <c r="D633" s="208"/>
      <c r="E633" s="208"/>
      <c r="F633" s="208"/>
      <c r="G633" s="208"/>
      <c r="H633" s="208"/>
      <c r="I633" s="208"/>
      <c r="J633" s="208"/>
      <c r="K633" s="158"/>
      <c r="L633" s="158"/>
      <c r="M633" s="207"/>
      <c r="N633" s="158"/>
    </row>
    <row r="634" spans="1:14" ht="13.5" customHeight="1">
      <c r="A634" s="208"/>
      <c r="B634" s="208"/>
      <c r="C634" s="208"/>
      <c r="D634" s="208"/>
      <c r="E634" s="208"/>
      <c r="F634" s="208"/>
      <c r="G634" s="208"/>
      <c r="H634" s="208"/>
      <c r="I634" s="208"/>
      <c r="J634" s="208"/>
      <c r="K634" s="158"/>
      <c r="L634" s="158"/>
      <c r="M634" s="207"/>
      <c r="N634" s="158"/>
    </row>
    <row r="635" spans="1:14" ht="13.5" customHeight="1">
      <c r="A635" s="208"/>
      <c r="B635" s="208"/>
      <c r="C635" s="208"/>
      <c r="D635" s="208"/>
      <c r="E635" s="208"/>
      <c r="F635" s="208"/>
      <c r="G635" s="208"/>
      <c r="H635" s="208"/>
      <c r="I635" s="208"/>
      <c r="J635" s="208"/>
      <c r="K635" s="158"/>
      <c r="L635" s="158"/>
      <c r="M635" s="207"/>
      <c r="N635" s="158"/>
    </row>
    <row r="636" spans="1:14" ht="13.5" customHeight="1">
      <c r="A636" s="208"/>
      <c r="B636" s="208"/>
      <c r="C636" s="208"/>
      <c r="D636" s="208"/>
      <c r="E636" s="208"/>
      <c r="F636" s="208"/>
      <c r="G636" s="208"/>
      <c r="H636" s="208"/>
      <c r="I636" s="208"/>
      <c r="J636" s="208"/>
      <c r="K636" s="158"/>
      <c r="L636" s="158"/>
      <c r="M636" s="207"/>
      <c r="N636" s="158"/>
    </row>
    <row r="637" spans="1:14" ht="13.5" customHeight="1">
      <c r="A637" s="208"/>
      <c r="B637" s="208"/>
      <c r="C637" s="208"/>
      <c r="D637" s="208"/>
      <c r="E637" s="208"/>
      <c r="F637" s="208"/>
      <c r="G637" s="208"/>
      <c r="H637" s="208"/>
      <c r="I637" s="208"/>
      <c r="J637" s="208"/>
      <c r="K637" s="158"/>
      <c r="L637" s="158"/>
      <c r="M637" s="207"/>
      <c r="N637" s="158"/>
    </row>
    <row r="638" spans="1:14" ht="13.5" customHeight="1">
      <c r="A638" s="208"/>
      <c r="B638" s="208"/>
      <c r="C638" s="208"/>
      <c r="D638" s="208"/>
      <c r="E638" s="208"/>
      <c r="F638" s="208"/>
      <c r="G638" s="208"/>
      <c r="H638" s="208"/>
      <c r="I638" s="208"/>
      <c r="J638" s="208"/>
      <c r="K638" s="158"/>
      <c r="L638" s="158"/>
      <c r="M638" s="207"/>
      <c r="N638" s="158"/>
    </row>
    <row r="639" spans="1:14" ht="13.5" customHeight="1">
      <c r="A639" s="208"/>
      <c r="B639" s="208"/>
      <c r="C639" s="208"/>
      <c r="D639" s="208"/>
      <c r="E639" s="208"/>
      <c r="F639" s="208"/>
      <c r="G639" s="208"/>
      <c r="H639" s="208"/>
      <c r="I639" s="208"/>
      <c r="J639" s="208"/>
      <c r="K639" s="158"/>
      <c r="L639" s="158"/>
      <c r="M639" s="207"/>
      <c r="N639" s="158"/>
    </row>
    <row r="640" spans="1:14" ht="13.5" customHeight="1">
      <c r="A640" s="208"/>
      <c r="B640" s="208"/>
      <c r="C640" s="208"/>
      <c r="D640" s="208"/>
      <c r="E640" s="208"/>
      <c r="F640" s="208"/>
      <c r="G640" s="208"/>
      <c r="H640" s="208"/>
      <c r="I640" s="208"/>
      <c r="J640" s="208"/>
      <c r="K640" s="158"/>
      <c r="L640" s="158"/>
      <c r="M640" s="207"/>
      <c r="N640" s="158"/>
    </row>
    <row r="641" spans="1:14" ht="13.5" customHeight="1">
      <c r="A641" s="208"/>
      <c r="B641" s="208"/>
      <c r="C641" s="208"/>
      <c r="D641" s="208"/>
      <c r="E641" s="208"/>
      <c r="F641" s="208"/>
      <c r="G641" s="208"/>
      <c r="H641" s="208"/>
      <c r="I641" s="208"/>
      <c r="J641" s="208"/>
      <c r="K641" s="158"/>
      <c r="L641" s="158"/>
      <c r="M641" s="207"/>
      <c r="N641" s="158"/>
    </row>
    <row r="642" spans="1:14" ht="13.5" customHeight="1">
      <c r="A642" s="208"/>
      <c r="B642" s="208"/>
      <c r="C642" s="208"/>
      <c r="D642" s="208"/>
      <c r="E642" s="208"/>
      <c r="F642" s="208"/>
      <c r="G642" s="208"/>
      <c r="H642" s="208"/>
      <c r="I642" s="208"/>
      <c r="J642" s="208"/>
      <c r="K642" s="158"/>
      <c r="L642" s="158"/>
      <c r="M642" s="207"/>
      <c r="N642" s="158"/>
    </row>
    <row r="643" spans="1:14" ht="13.5" customHeight="1">
      <c r="A643" s="208"/>
      <c r="B643" s="208"/>
      <c r="C643" s="208"/>
      <c r="D643" s="208"/>
      <c r="E643" s="208"/>
      <c r="F643" s="208"/>
      <c r="G643" s="208"/>
      <c r="H643" s="208"/>
      <c r="I643" s="208"/>
      <c r="J643" s="208"/>
      <c r="K643" s="158"/>
      <c r="L643" s="158"/>
      <c r="M643" s="207"/>
      <c r="N643" s="158"/>
    </row>
    <row r="644" spans="1:14" ht="13.5" customHeight="1">
      <c r="A644" s="208"/>
      <c r="B644" s="208"/>
      <c r="C644" s="208"/>
      <c r="D644" s="208"/>
      <c r="E644" s="208"/>
      <c r="F644" s="208"/>
      <c r="G644" s="208"/>
      <c r="H644" s="208"/>
      <c r="I644" s="208"/>
      <c r="J644" s="208"/>
      <c r="K644" s="158"/>
      <c r="L644" s="158"/>
      <c r="M644" s="207"/>
      <c r="N644" s="158"/>
    </row>
    <row r="645" spans="1:14" ht="13.5" customHeight="1">
      <c r="A645" s="208"/>
      <c r="B645" s="208"/>
      <c r="C645" s="208"/>
      <c r="D645" s="208"/>
      <c r="E645" s="208"/>
      <c r="F645" s="208"/>
      <c r="G645" s="208"/>
      <c r="H645" s="208"/>
      <c r="I645" s="208"/>
      <c r="J645" s="208"/>
      <c r="K645" s="158"/>
      <c r="L645" s="158"/>
      <c r="M645" s="207"/>
      <c r="N645" s="158"/>
    </row>
    <row r="646" spans="1:14" ht="13.5" customHeight="1">
      <c r="A646" s="208"/>
      <c r="B646" s="208"/>
      <c r="C646" s="208"/>
      <c r="D646" s="208"/>
      <c r="E646" s="208"/>
      <c r="F646" s="208"/>
      <c r="G646" s="208"/>
      <c r="H646" s="208"/>
      <c r="I646" s="208"/>
      <c r="J646" s="208"/>
      <c r="K646" s="158"/>
      <c r="L646" s="158"/>
      <c r="M646" s="207"/>
      <c r="N646" s="158"/>
    </row>
    <row r="647" spans="1:14" ht="13.5" customHeight="1">
      <c r="A647" s="208"/>
      <c r="B647" s="208"/>
      <c r="C647" s="208"/>
      <c r="D647" s="208"/>
      <c r="E647" s="208"/>
      <c r="F647" s="208"/>
      <c r="G647" s="208"/>
      <c r="H647" s="208"/>
      <c r="I647" s="208"/>
      <c r="J647" s="208"/>
      <c r="K647" s="158"/>
      <c r="L647" s="158"/>
      <c r="M647" s="207"/>
      <c r="N647" s="158"/>
    </row>
    <row r="648" spans="1:14" ht="13.5" customHeight="1">
      <c r="A648" s="208"/>
      <c r="B648" s="208"/>
      <c r="C648" s="208"/>
      <c r="D648" s="208"/>
      <c r="E648" s="208"/>
      <c r="F648" s="208"/>
      <c r="G648" s="208"/>
      <c r="H648" s="208"/>
      <c r="I648" s="208"/>
      <c r="J648" s="208"/>
      <c r="K648" s="158"/>
      <c r="L648" s="158"/>
      <c r="M648" s="207"/>
      <c r="N648" s="158"/>
    </row>
    <row r="649" spans="1:14" ht="13.5" customHeight="1">
      <c r="A649" s="208"/>
      <c r="B649" s="208"/>
      <c r="C649" s="208"/>
      <c r="D649" s="208"/>
      <c r="E649" s="208"/>
      <c r="F649" s="208"/>
      <c r="G649" s="208"/>
      <c r="H649" s="208"/>
      <c r="I649" s="208"/>
      <c r="J649" s="208"/>
      <c r="K649" s="158"/>
      <c r="L649" s="158"/>
      <c r="M649" s="207"/>
      <c r="N649" s="158"/>
    </row>
    <row r="650" spans="1:14" ht="13.5" customHeight="1">
      <c r="A650" s="208"/>
      <c r="B650" s="208"/>
      <c r="C650" s="208"/>
      <c r="D650" s="208"/>
      <c r="E650" s="208"/>
      <c r="F650" s="208"/>
      <c r="G650" s="208"/>
      <c r="H650" s="208"/>
      <c r="I650" s="208"/>
      <c r="J650" s="208"/>
      <c r="K650" s="158"/>
      <c r="L650" s="158"/>
      <c r="M650" s="207"/>
      <c r="N650" s="158"/>
    </row>
    <row r="651" spans="1:14" ht="13.5" customHeight="1">
      <c r="A651" s="208"/>
      <c r="B651" s="208"/>
      <c r="C651" s="208"/>
      <c r="D651" s="208"/>
      <c r="E651" s="208"/>
      <c r="F651" s="208"/>
      <c r="G651" s="208"/>
      <c r="H651" s="208"/>
      <c r="I651" s="208"/>
      <c r="J651" s="208"/>
      <c r="K651" s="158"/>
      <c r="L651" s="158"/>
      <c r="M651" s="207"/>
      <c r="N651" s="158"/>
    </row>
    <row r="652" spans="1:14" ht="13.5" customHeight="1">
      <c r="A652" s="208"/>
      <c r="B652" s="208"/>
      <c r="C652" s="208"/>
      <c r="D652" s="208"/>
      <c r="E652" s="208"/>
      <c r="F652" s="208"/>
      <c r="G652" s="208"/>
      <c r="H652" s="208"/>
      <c r="I652" s="208"/>
      <c r="J652" s="208"/>
      <c r="K652" s="158"/>
      <c r="L652" s="158"/>
      <c r="M652" s="207"/>
      <c r="N652" s="158"/>
    </row>
    <row r="653" spans="1:14" ht="13.5" customHeight="1">
      <c r="A653" s="208"/>
      <c r="B653" s="208"/>
      <c r="C653" s="208"/>
      <c r="D653" s="208"/>
      <c r="E653" s="208"/>
      <c r="F653" s="208"/>
      <c r="G653" s="208"/>
      <c r="H653" s="208"/>
      <c r="I653" s="208"/>
      <c r="J653" s="208"/>
      <c r="K653" s="158"/>
      <c r="L653" s="158"/>
      <c r="M653" s="207"/>
      <c r="N653" s="158"/>
    </row>
    <row r="654" spans="1:14" ht="13.5" customHeight="1">
      <c r="A654" s="208"/>
      <c r="B654" s="208"/>
      <c r="C654" s="208"/>
      <c r="D654" s="208"/>
      <c r="E654" s="208"/>
      <c r="F654" s="208"/>
      <c r="G654" s="208"/>
      <c r="H654" s="208"/>
      <c r="I654" s="208"/>
      <c r="J654" s="208"/>
      <c r="K654" s="158"/>
      <c r="L654" s="158"/>
      <c r="M654" s="207"/>
      <c r="N654" s="158"/>
    </row>
    <row r="655" spans="1:14" ht="13.5" customHeight="1">
      <c r="A655" s="208"/>
      <c r="B655" s="208"/>
      <c r="C655" s="208"/>
      <c r="D655" s="208"/>
      <c r="E655" s="208"/>
      <c r="F655" s="208"/>
      <c r="G655" s="208"/>
      <c r="H655" s="208"/>
      <c r="I655" s="208"/>
      <c r="J655" s="208"/>
      <c r="K655" s="158"/>
      <c r="L655" s="158"/>
      <c r="M655" s="207"/>
      <c r="N655" s="158"/>
    </row>
    <row r="656" spans="1:14" ht="13.5" customHeight="1">
      <c r="A656" s="208"/>
      <c r="B656" s="208"/>
      <c r="C656" s="208"/>
      <c r="D656" s="208"/>
      <c r="E656" s="208"/>
      <c r="F656" s="208"/>
      <c r="G656" s="208"/>
      <c r="H656" s="208"/>
      <c r="I656" s="208"/>
      <c r="J656" s="208"/>
      <c r="K656" s="158"/>
      <c r="L656" s="158"/>
      <c r="M656" s="207"/>
      <c r="N656" s="158"/>
    </row>
    <row r="657" spans="1:14" ht="13.5" customHeight="1">
      <c r="A657" s="208"/>
      <c r="B657" s="208"/>
      <c r="C657" s="208"/>
      <c r="D657" s="208"/>
      <c r="E657" s="208"/>
      <c r="F657" s="208"/>
      <c r="G657" s="208"/>
      <c r="H657" s="208"/>
      <c r="I657" s="208"/>
      <c r="J657" s="208"/>
      <c r="K657" s="158"/>
      <c r="L657" s="158"/>
      <c r="M657" s="207"/>
      <c r="N657" s="158"/>
    </row>
    <row r="658" spans="1:14" ht="13.5" customHeight="1">
      <c r="A658" s="208"/>
      <c r="B658" s="208"/>
      <c r="C658" s="208"/>
      <c r="D658" s="208"/>
      <c r="E658" s="208"/>
      <c r="F658" s="208"/>
      <c r="G658" s="208"/>
      <c r="H658" s="208"/>
      <c r="I658" s="208"/>
      <c r="J658" s="208"/>
      <c r="K658" s="158"/>
      <c r="L658" s="158"/>
      <c r="M658" s="207"/>
      <c r="N658" s="158"/>
    </row>
    <row r="659" spans="1:14" ht="13.5" customHeight="1">
      <c r="A659" s="208"/>
      <c r="B659" s="208"/>
      <c r="C659" s="208"/>
      <c r="D659" s="208"/>
      <c r="E659" s="208"/>
      <c r="F659" s="208"/>
      <c r="G659" s="208"/>
      <c r="H659" s="208"/>
      <c r="I659" s="208"/>
      <c r="J659" s="208"/>
      <c r="K659" s="158"/>
      <c r="L659" s="158"/>
      <c r="M659" s="207"/>
      <c r="N659" s="158"/>
    </row>
    <row r="660" spans="1:14" ht="13.5" customHeight="1">
      <c r="A660" s="208"/>
      <c r="B660" s="208"/>
      <c r="C660" s="208"/>
      <c r="D660" s="208"/>
      <c r="E660" s="208"/>
      <c r="F660" s="208"/>
      <c r="G660" s="208"/>
      <c r="H660" s="208"/>
      <c r="I660" s="208"/>
      <c r="J660" s="208"/>
      <c r="K660" s="158"/>
      <c r="L660" s="158"/>
      <c r="M660" s="207"/>
      <c r="N660" s="158"/>
    </row>
    <row r="661" spans="1:14" ht="13.5" customHeight="1">
      <c r="A661" s="208"/>
      <c r="B661" s="208"/>
      <c r="C661" s="208"/>
      <c r="D661" s="208"/>
      <c r="E661" s="208"/>
      <c r="F661" s="208"/>
      <c r="G661" s="208"/>
      <c r="H661" s="208"/>
      <c r="I661" s="208"/>
      <c r="J661" s="208"/>
      <c r="K661" s="158"/>
      <c r="L661" s="158"/>
      <c r="M661" s="207"/>
      <c r="N661" s="158"/>
    </row>
    <row r="662" spans="1:14" ht="13.5" customHeight="1">
      <c r="A662" s="208"/>
      <c r="B662" s="208"/>
      <c r="C662" s="208"/>
      <c r="D662" s="208"/>
      <c r="E662" s="208"/>
      <c r="F662" s="208"/>
      <c r="G662" s="208"/>
      <c r="H662" s="208"/>
      <c r="I662" s="208"/>
      <c r="J662" s="208"/>
      <c r="K662" s="158"/>
      <c r="L662" s="158"/>
      <c r="M662" s="207"/>
      <c r="N662" s="158"/>
    </row>
    <row r="663" spans="1:14" ht="13.5" customHeight="1">
      <c r="A663" s="208"/>
      <c r="B663" s="208"/>
      <c r="C663" s="208"/>
      <c r="D663" s="208"/>
      <c r="E663" s="208"/>
      <c r="F663" s="208"/>
      <c r="G663" s="208"/>
      <c r="H663" s="208"/>
      <c r="I663" s="208"/>
      <c r="J663" s="208"/>
      <c r="K663" s="158"/>
      <c r="L663" s="158"/>
      <c r="M663" s="207"/>
      <c r="N663" s="158"/>
    </row>
    <row r="664" spans="1:14" ht="13.5" customHeight="1">
      <c r="A664" s="208"/>
      <c r="B664" s="208"/>
      <c r="C664" s="208"/>
      <c r="D664" s="208"/>
      <c r="E664" s="208"/>
      <c r="F664" s="208"/>
      <c r="G664" s="208"/>
      <c r="H664" s="208"/>
      <c r="I664" s="208"/>
      <c r="J664" s="208"/>
      <c r="K664" s="158"/>
      <c r="L664" s="158"/>
      <c r="M664" s="207"/>
      <c r="N664" s="158"/>
    </row>
    <row r="665" spans="1:14" ht="13.5" customHeight="1">
      <c r="A665" s="208"/>
      <c r="B665" s="208"/>
      <c r="C665" s="208"/>
      <c r="D665" s="208"/>
      <c r="E665" s="208"/>
      <c r="F665" s="208"/>
      <c r="G665" s="208"/>
      <c r="H665" s="208"/>
      <c r="I665" s="208"/>
      <c r="J665" s="208"/>
      <c r="K665" s="158"/>
      <c r="L665" s="158"/>
      <c r="M665" s="207"/>
      <c r="N665" s="158"/>
    </row>
    <row r="666" spans="1:14" ht="13.5" customHeight="1">
      <c r="A666" s="208"/>
      <c r="B666" s="208"/>
      <c r="C666" s="208"/>
      <c r="D666" s="208"/>
      <c r="E666" s="208"/>
      <c r="F666" s="208"/>
      <c r="G666" s="208"/>
      <c r="H666" s="208"/>
      <c r="I666" s="208"/>
      <c r="J666" s="208"/>
      <c r="K666" s="158"/>
      <c r="L666" s="158"/>
      <c r="M666" s="207"/>
      <c r="N666" s="158"/>
    </row>
    <row r="667" spans="1:14" ht="13.5" customHeight="1">
      <c r="A667" s="208"/>
      <c r="B667" s="208"/>
      <c r="C667" s="208"/>
      <c r="D667" s="208"/>
      <c r="E667" s="208"/>
      <c r="F667" s="208"/>
      <c r="G667" s="208"/>
      <c r="H667" s="208"/>
      <c r="I667" s="208"/>
      <c r="J667" s="208"/>
      <c r="K667" s="158"/>
      <c r="L667" s="158"/>
      <c r="M667" s="207"/>
      <c r="N667" s="158"/>
    </row>
    <row r="668" spans="1:14" ht="13.5" customHeight="1">
      <c r="A668" s="208"/>
      <c r="B668" s="208"/>
      <c r="C668" s="208"/>
      <c r="D668" s="208"/>
      <c r="E668" s="208"/>
      <c r="F668" s="208"/>
      <c r="G668" s="208"/>
      <c r="H668" s="208"/>
      <c r="I668" s="208"/>
      <c r="J668" s="208"/>
      <c r="K668" s="158"/>
      <c r="L668" s="158"/>
      <c r="M668" s="207"/>
      <c r="N668" s="158"/>
    </row>
    <row r="669" spans="1:14" ht="13.5" customHeight="1">
      <c r="A669" s="208"/>
      <c r="B669" s="208"/>
      <c r="C669" s="208"/>
      <c r="D669" s="208"/>
      <c r="E669" s="208"/>
      <c r="F669" s="208"/>
      <c r="G669" s="208"/>
      <c r="H669" s="208"/>
      <c r="I669" s="208"/>
      <c r="J669" s="208"/>
      <c r="K669" s="158"/>
      <c r="L669" s="158"/>
      <c r="M669" s="207"/>
      <c r="N669" s="158"/>
    </row>
    <row r="670" spans="1:14" ht="13.5" customHeight="1">
      <c r="A670" s="208"/>
      <c r="B670" s="208"/>
      <c r="C670" s="208"/>
      <c r="D670" s="208"/>
      <c r="E670" s="208"/>
      <c r="F670" s="208"/>
      <c r="G670" s="208"/>
      <c r="H670" s="208"/>
      <c r="I670" s="208"/>
      <c r="J670" s="208"/>
      <c r="K670" s="158"/>
      <c r="L670" s="158"/>
      <c r="M670" s="207"/>
      <c r="N670" s="158"/>
    </row>
    <row r="671" spans="1:14" ht="13.5" customHeight="1">
      <c r="A671" s="208"/>
      <c r="B671" s="208"/>
      <c r="C671" s="208"/>
      <c r="D671" s="208"/>
      <c r="E671" s="208"/>
      <c r="F671" s="208"/>
      <c r="G671" s="208"/>
      <c r="H671" s="208"/>
      <c r="I671" s="208"/>
      <c r="J671" s="208"/>
      <c r="K671" s="158"/>
      <c r="L671" s="158"/>
      <c r="M671" s="207"/>
      <c r="N671" s="158"/>
    </row>
    <row r="672" spans="1:14" ht="13.5" customHeight="1">
      <c r="A672" s="208"/>
      <c r="B672" s="208"/>
      <c r="C672" s="208"/>
      <c r="D672" s="208"/>
      <c r="E672" s="208"/>
      <c r="F672" s="208"/>
      <c r="G672" s="208"/>
      <c r="H672" s="208"/>
      <c r="I672" s="208"/>
      <c r="J672" s="208"/>
      <c r="K672" s="158"/>
      <c r="L672" s="158"/>
      <c r="M672" s="207"/>
      <c r="N672" s="158"/>
    </row>
    <row r="673" spans="1:14" ht="13.5" customHeight="1">
      <c r="A673" s="208"/>
      <c r="B673" s="208"/>
      <c r="C673" s="208"/>
      <c r="D673" s="208"/>
      <c r="E673" s="208"/>
      <c r="F673" s="208"/>
      <c r="G673" s="208"/>
      <c r="H673" s="208"/>
      <c r="I673" s="208"/>
      <c r="J673" s="208"/>
      <c r="K673" s="158"/>
      <c r="L673" s="158"/>
      <c r="M673" s="207"/>
      <c r="N673" s="158"/>
    </row>
    <row r="674" spans="1:14" ht="13.5" customHeight="1">
      <c r="A674" s="208"/>
      <c r="B674" s="208"/>
      <c r="C674" s="208"/>
      <c r="D674" s="208"/>
      <c r="E674" s="208"/>
      <c r="F674" s="208"/>
      <c r="G674" s="208"/>
      <c r="H674" s="208"/>
      <c r="I674" s="208"/>
      <c r="J674" s="208"/>
      <c r="K674" s="158"/>
      <c r="L674" s="158"/>
      <c r="M674" s="207"/>
      <c r="N674" s="158"/>
    </row>
    <row r="675" spans="1:14" ht="13.5" customHeight="1">
      <c r="A675" s="208"/>
      <c r="B675" s="208"/>
      <c r="C675" s="208"/>
      <c r="D675" s="208"/>
      <c r="E675" s="208"/>
      <c r="F675" s="208"/>
      <c r="G675" s="208"/>
      <c r="H675" s="208"/>
      <c r="I675" s="208"/>
      <c r="J675" s="208"/>
      <c r="K675" s="158"/>
      <c r="L675" s="158"/>
      <c r="M675" s="207"/>
      <c r="N675" s="158"/>
    </row>
    <row r="676" spans="1:14" ht="13.5" customHeight="1">
      <c r="A676" s="208"/>
      <c r="B676" s="208"/>
      <c r="C676" s="208"/>
      <c r="D676" s="208"/>
      <c r="E676" s="208"/>
      <c r="F676" s="208"/>
      <c r="G676" s="208"/>
      <c r="H676" s="208"/>
      <c r="I676" s="208"/>
      <c r="J676" s="208"/>
      <c r="K676" s="158"/>
      <c r="L676" s="158"/>
      <c r="M676" s="207"/>
      <c r="N676" s="158"/>
    </row>
    <row r="677" spans="1:14" ht="13.5" customHeight="1">
      <c r="A677" s="208"/>
      <c r="B677" s="208"/>
      <c r="C677" s="208"/>
      <c r="D677" s="208"/>
      <c r="E677" s="208"/>
      <c r="F677" s="208"/>
      <c r="G677" s="208"/>
      <c r="H677" s="208"/>
      <c r="I677" s="208"/>
      <c r="J677" s="208"/>
      <c r="K677" s="158"/>
      <c r="L677" s="158"/>
      <c r="M677" s="207"/>
      <c r="N677" s="158"/>
    </row>
    <row r="678" spans="1:14" ht="13.5" customHeight="1">
      <c r="A678" s="208"/>
      <c r="B678" s="208"/>
      <c r="C678" s="208"/>
      <c r="D678" s="208"/>
      <c r="E678" s="208"/>
      <c r="F678" s="208"/>
      <c r="G678" s="208"/>
      <c r="H678" s="208"/>
      <c r="I678" s="208"/>
      <c r="J678" s="208"/>
      <c r="K678" s="158"/>
      <c r="L678" s="158"/>
      <c r="M678" s="207"/>
      <c r="N678" s="158"/>
    </row>
    <row r="679" spans="1:14" ht="13.5" customHeight="1">
      <c r="A679" s="208"/>
      <c r="B679" s="208"/>
      <c r="C679" s="208"/>
      <c r="D679" s="208"/>
      <c r="E679" s="208"/>
      <c r="F679" s="208"/>
      <c r="G679" s="208"/>
      <c r="H679" s="208"/>
      <c r="I679" s="208"/>
      <c r="J679" s="208"/>
      <c r="K679" s="158"/>
      <c r="L679" s="158"/>
      <c r="M679" s="207"/>
      <c r="N679" s="158"/>
    </row>
    <row r="680" spans="1:14" ht="13.5" customHeight="1">
      <c r="A680" s="208"/>
      <c r="B680" s="208"/>
      <c r="C680" s="208"/>
      <c r="D680" s="208"/>
      <c r="E680" s="208"/>
      <c r="F680" s="208"/>
      <c r="G680" s="208"/>
      <c r="H680" s="208"/>
      <c r="I680" s="208"/>
      <c r="J680" s="208"/>
      <c r="K680" s="158"/>
      <c r="L680" s="158"/>
      <c r="M680" s="207"/>
      <c r="N680" s="158"/>
    </row>
    <row r="681" spans="1:14" ht="13.5" customHeight="1">
      <c r="A681" s="208"/>
      <c r="B681" s="208"/>
      <c r="C681" s="208"/>
      <c r="D681" s="208"/>
      <c r="E681" s="208"/>
      <c r="F681" s="208"/>
      <c r="G681" s="208"/>
      <c r="H681" s="208"/>
      <c r="I681" s="208"/>
      <c r="J681" s="208"/>
      <c r="K681" s="158"/>
      <c r="L681" s="158"/>
      <c r="M681" s="207"/>
      <c r="N681" s="158"/>
    </row>
    <row r="682" spans="1:14" ht="13.5" customHeight="1">
      <c r="A682" s="208"/>
      <c r="B682" s="208"/>
      <c r="C682" s="208"/>
      <c r="D682" s="208"/>
      <c r="E682" s="208"/>
      <c r="F682" s="208"/>
      <c r="G682" s="208"/>
      <c r="H682" s="208"/>
      <c r="I682" s="208"/>
      <c r="J682" s="208"/>
      <c r="K682" s="158"/>
      <c r="L682" s="158"/>
      <c r="M682" s="207"/>
      <c r="N682" s="158"/>
    </row>
    <row r="683" spans="1:14" ht="13.5" customHeight="1">
      <c r="A683" s="208"/>
      <c r="B683" s="208"/>
      <c r="C683" s="208"/>
      <c r="D683" s="208"/>
      <c r="E683" s="208"/>
      <c r="F683" s="208"/>
      <c r="G683" s="208"/>
      <c r="H683" s="208"/>
      <c r="I683" s="208"/>
      <c r="J683" s="208"/>
      <c r="K683" s="158"/>
      <c r="L683" s="158"/>
      <c r="M683" s="207"/>
      <c r="N683" s="158"/>
    </row>
    <row r="684" spans="1:14" ht="13.5" customHeight="1">
      <c r="A684" s="208"/>
      <c r="B684" s="208"/>
      <c r="C684" s="208"/>
      <c r="D684" s="208"/>
      <c r="E684" s="208"/>
      <c r="F684" s="208"/>
      <c r="G684" s="208"/>
      <c r="H684" s="208"/>
      <c r="I684" s="208"/>
      <c r="J684" s="208"/>
      <c r="K684" s="158"/>
      <c r="L684" s="158"/>
      <c r="M684" s="207"/>
      <c r="N684" s="158"/>
    </row>
    <row r="685" spans="1:14" ht="13.5" customHeight="1">
      <c r="A685" s="208"/>
      <c r="B685" s="208"/>
      <c r="C685" s="208"/>
      <c r="D685" s="208"/>
      <c r="E685" s="208"/>
      <c r="F685" s="208"/>
      <c r="G685" s="208"/>
      <c r="H685" s="208"/>
      <c r="I685" s="208"/>
      <c r="J685" s="208"/>
      <c r="K685" s="158"/>
      <c r="L685" s="158"/>
      <c r="M685" s="207"/>
      <c r="N685" s="158"/>
    </row>
    <row r="686" spans="1:14" ht="13.5" customHeight="1">
      <c r="A686" s="208"/>
      <c r="B686" s="208"/>
      <c r="C686" s="208"/>
      <c r="D686" s="208"/>
      <c r="E686" s="208"/>
      <c r="F686" s="208"/>
      <c r="G686" s="208"/>
      <c r="H686" s="208"/>
      <c r="I686" s="208"/>
      <c r="J686" s="208"/>
      <c r="K686" s="158"/>
      <c r="L686" s="158"/>
      <c r="M686" s="207"/>
      <c r="N686" s="158"/>
    </row>
    <row r="687" spans="1:14" ht="13.5" customHeight="1">
      <c r="A687" s="208"/>
      <c r="B687" s="208"/>
      <c r="C687" s="208"/>
      <c r="D687" s="208"/>
      <c r="E687" s="208"/>
      <c r="F687" s="208"/>
      <c r="G687" s="208"/>
      <c r="H687" s="208"/>
      <c r="I687" s="208"/>
      <c r="J687" s="208"/>
      <c r="K687" s="158"/>
      <c r="L687" s="158"/>
      <c r="M687" s="207"/>
      <c r="N687" s="158"/>
    </row>
    <row r="688" spans="1:14" ht="13.5" customHeight="1">
      <c r="A688" s="208"/>
      <c r="B688" s="208"/>
      <c r="C688" s="208"/>
      <c r="D688" s="208"/>
      <c r="E688" s="208"/>
      <c r="F688" s="208"/>
      <c r="G688" s="208"/>
      <c r="H688" s="208"/>
      <c r="I688" s="208"/>
      <c r="J688" s="208"/>
      <c r="K688" s="158"/>
      <c r="L688" s="158"/>
      <c r="M688" s="207"/>
      <c r="N688" s="158"/>
    </row>
    <row r="689" spans="1:14" ht="13.5" customHeight="1">
      <c r="A689" s="208"/>
      <c r="B689" s="208"/>
      <c r="C689" s="208"/>
      <c r="D689" s="208"/>
      <c r="E689" s="208"/>
      <c r="F689" s="208"/>
      <c r="G689" s="208"/>
      <c r="H689" s="208"/>
      <c r="I689" s="208"/>
      <c r="J689" s="208"/>
      <c r="K689" s="158"/>
      <c r="L689" s="158"/>
      <c r="M689" s="207"/>
      <c r="N689" s="158"/>
    </row>
    <row r="690" spans="1:14" ht="13.5" customHeight="1">
      <c r="A690" s="208"/>
      <c r="B690" s="208"/>
      <c r="C690" s="208"/>
      <c r="D690" s="208"/>
      <c r="E690" s="208"/>
      <c r="F690" s="208"/>
      <c r="G690" s="208"/>
      <c r="H690" s="208"/>
      <c r="I690" s="208"/>
      <c r="J690" s="208"/>
      <c r="K690" s="158"/>
      <c r="L690" s="158"/>
      <c r="M690" s="207"/>
      <c r="N690" s="158"/>
    </row>
    <row r="691" spans="1:14" ht="13.5" customHeight="1">
      <c r="A691" s="208"/>
      <c r="B691" s="208"/>
      <c r="C691" s="208"/>
      <c r="D691" s="208"/>
      <c r="E691" s="208"/>
      <c r="F691" s="208"/>
      <c r="G691" s="208"/>
      <c r="H691" s="208"/>
      <c r="I691" s="208"/>
      <c r="J691" s="208"/>
      <c r="K691" s="158"/>
      <c r="L691" s="158"/>
      <c r="M691" s="207"/>
      <c r="N691" s="158"/>
    </row>
    <row r="692" spans="1:14" ht="13.5" customHeight="1">
      <c r="A692" s="208"/>
      <c r="B692" s="208"/>
      <c r="C692" s="208"/>
      <c r="D692" s="208"/>
      <c r="E692" s="208"/>
      <c r="F692" s="208"/>
      <c r="G692" s="208"/>
      <c r="H692" s="208"/>
      <c r="I692" s="208"/>
      <c r="J692" s="208"/>
      <c r="K692" s="158"/>
      <c r="L692" s="158"/>
      <c r="M692" s="207"/>
      <c r="N692" s="158"/>
    </row>
    <row r="693" spans="1:14" ht="13.5" customHeight="1">
      <c r="A693" s="208"/>
      <c r="B693" s="208"/>
      <c r="C693" s="208"/>
      <c r="D693" s="208"/>
      <c r="E693" s="208"/>
      <c r="F693" s="208"/>
      <c r="G693" s="208"/>
      <c r="H693" s="208"/>
      <c r="I693" s="208"/>
      <c r="J693" s="208"/>
      <c r="K693" s="158"/>
      <c r="L693" s="158"/>
      <c r="M693" s="207"/>
      <c r="N693" s="158"/>
    </row>
    <row r="694" spans="1:14" ht="13.5" customHeight="1">
      <c r="A694" s="208"/>
      <c r="B694" s="208"/>
      <c r="C694" s="208"/>
      <c r="D694" s="208"/>
      <c r="E694" s="208"/>
      <c r="F694" s="208"/>
      <c r="G694" s="208"/>
      <c r="H694" s="208"/>
      <c r="I694" s="208"/>
      <c r="J694" s="208"/>
      <c r="K694" s="158"/>
      <c r="L694" s="158"/>
      <c r="M694" s="207"/>
      <c r="N694" s="158"/>
    </row>
    <row r="695" spans="1:14" ht="13.5" customHeight="1">
      <c r="A695" s="208"/>
      <c r="B695" s="208"/>
      <c r="C695" s="208"/>
      <c r="D695" s="208"/>
      <c r="E695" s="208"/>
      <c r="F695" s="208"/>
      <c r="G695" s="208"/>
      <c r="H695" s="208"/>
      <c r="I695" s="208"/>
      <c r="J695" s="208"/>
      <c r="K695" s="158"/>
      <c r="L695" s="158"/>
      <c r="M695" s="207"/>
      <c r="N695" s="158"/>
    </row>
    <row r="696" spans="1:14" ht="13.5" customHeight="1">
      <c r="A696" s="208"/>
      <c r="B696" s="208"/>
      <c r="C696" s="208"/>
      <c r="D696" s="208"/>
      <c r="E696" s="208"/>
      <c r="F696" s="208"/>
      <c r="G696" s="208"/>
      <c r="H696" s="208"/>
      <c r="I696" s="208"/>
      <c r="J696" s="208"/>
      <c r="K696" s="158"/>
      <c r="L696" s="158"/>
      <c r="M696" s="207"/>
      <c r="N696" s="158"/>
    </row>
    <row r="697" spans="1:14" ht="13.5" customHeight="1">
      <c r="A697" s="208"/>
      <c r="B697" s="208"/>
      <c r="C697" s="208"/>
      <c r="D697" s="208"/>
      <c r="E697" s="208"/>
      <c r="F697" s="208"/>
      <c r="G697" s="208"/>
      <c r="H697" s="208"/>
      <c r="I697" s="208"/>
      <c r="J697" s="208"/>
      <c r="K697" s="158"/>
      <c r="L697" s="158"/>
      <c r="M697" s="207"/>
      <c r="N697" s="158"/>
    </row>
    <row r="698" spans="1:14" ht="13.5" customHeight="1">
      <c r="A698" s="208"/>
      <c r="B698" s="208"/>
      <c r="C698" s="208"/>
      <c r="D698" s="208"/>
      <c r="E698" s="208"/>
      <c r="F698" s="208"/>
      <c r="G698" s="208"/>
      <c r="H698" s="208"/>
      <c r="I698" s="208"/>
      <c r="J698" s="208"/>
      <c r="K698" s="158"/>
      <c r="L698" s="158"/>
      <c r="M698" s="207"/>
      <c r="N698" s="158"/>
    </row>
    <row r="699" spans="1:14" ht="13.5" customHeight="1">
      <c r="A699" s="208"/>
      <c r="B699" s="208"/>
      <c r="C699" s="208"/>
      <c r="D699" s="208"/>
      <c r="E699" s="208"/>
      <c r="F699" s="208"/>
      <c r="G699" s="208"/>
      <c r="H699" s="208"/>
      <c r="I699" s="208"/>
      <c r="J699" s="208"/>
      <c r="K699" s="158"/>
      <c r="L699" s="158"/>
      <c r="M699" s="207"/>
      <c r="N699" s="158"/>
    </row>
    <row r="700" spans="1:14" ht="13.5" customHeight="1">
      <c r="A700" s="208"/>
      <c r="B700" s="208"/>
      <c r="C700" s="208"/>
      <c r="D700" s="208"/>
      <c r="E700" s="208"/>
      <c r="F700" s="208"/>
      <c r="G700" s="208"/>
      <c r="H700" s="208"/>
      <c r="I700" s="208"/>
      <c r="J700" s="208"/>
      <c r="K700" s="158"/>
      <c r="L700" s="158"/>
      <c r="M700" s="207"/>
      <c r="N700" s="158"/>
    </row>
    <row r="701" spans="1:14" ht="13.5" customHeight="1">
      <c r="A701" s="208"/>
      <c r="B701" s="208"/>
      <c r="C701" s="208"/>
      <c r="D701" s="208"/>
      <c r="E701" s="208"/>
      <c r="F701" s="208"/>
      <c r="G701" s="208"/>
      <c r="H701" s="208"/>
      <c r="I701" s="208"/>
      <c r="J701" s="208"/>
      <c r="K701" s="158"/>
      <c r="L701" s="158"/>
      <c r="M701" s="207"/>
      <c r="N701" s="158"/>
    </row>
    <row r="702" spans="1:14" ht="13.5" customHeight="1">
      <c r="A702" s="208"/>
      <c r="B702" s="208"/>
      <c r="C702" s="208"/>
      <c r="D702" s="208"/>
      <c r="E702" s="208"/>
      <c r="F702" s="208"/>
      <c r="G702" s="208"/>
      <c r="H702" s="208"/>
      <c r="I702" s="208"/>
      <c r="J702" s="208"/>
      <c r="K702" s="158"/>
      <c r="L702" s="158"/>
      <c r="M702" s="207"/>
      <c r="N702" s="158"/>
    </row>
    <row r="703" spans="1:14" ht="13.5" customHeight="1">
      <c r="A703" s="208"/>
      <c r="B703" s="208"/>
      <c r="C703" s="208"/>
      <c r="D703" s="208"/>
      <c r="E703" s="208"/>
      <c r="F703" s="208"/>
      <c r="G703" s="208"/>
      <c r="H703" s="208"/>
      <c r="I703" s="208"/>
      <c r="J703" s="208"/>
      <c r="K703" s="158"/>
      <c r="L703" s="158"/>
      <c r="M703" s="207"/>
      <c r="N703" s="158"/>
    </row>
    <row r="704" spans="1:14" ht="13.5" customHeight="1">
      <c r="A704" s="208"/>
      <c r="B704" s="208"/>
      <c r="C704" s="208"/>
      <c r="D704" s="208"/>
      <c r="E704" s="208"/>
      <c r="F704" s="208"/>
      <c r="G704" s="208"/>
      <c r="H704" s="208"/>
      <c r="I704" s="208"/>
      <c r="J704" s="208"/>
      <c r="K704" s="158"/>
      <c r="L704" s="158"/>
      <c r="M704" s="207"/>
      <c r="N704" s="158"/>
    </row>
    <row r="705" spans="1:14" ht="13.5" customHeight="1">
      <c r="A705" s="208"/>
      <c r="B705" s="208"/>
      <c r="C705" s="208"/>
      <c r="D705" s="208"/>
      <c r="E705" s="208"/>
      <c r="F705" s="208"/>
      <c r="G705" s="208"/>
      <c r="H705" s="208"/>
      <c r="I705" s="208"/>
      <c r="J705" s="208"/>
      <c r="K705" s="158"/>
      <c r="L705" s="158"/>
      <c r="M705" s="207"/>
      <c r="N705" s="158"/>
    </row>
    <row r="706" spans="1:14" ht="13.5" customHeight="1">
      <c r="A706" s="208"/>
      <c r="B706" s="208"/>
      <c r="C706" s="208"/>
      <c r="D706" s="208"/>
      <c r="E706" s="208"/>
      <c r="F706" s="208"/>
      <c r="G706" s="208"/>
      <c r="H706" s="208"/>
      <c r="I706" s="208"/>
      <c r="J706" s="208"/>
      <c r="K706" s="158"/>
      <c r="L706" s="158"/>
      <c r="M706" s="207"/>
      <c r="N706" s="158"/>
    </row>
    <row r="707" spans="1:14" ht="13.5" customHeight="1">
      <c r="A707" s="208"/>
      <c r="B707" s="208"/>
      <c r="C707" s="208"/>
      <c r="D707" s="208"/>
      <c r="E707" s="208"/>
      <c r="F707" s="208"/>
      <c r="G707" s="208"/>
      <c r="H707" s="208"/>
      <c r="I707" s="208"/>
      <c r="J707" s="208"/>
      <c r="K707" s="158"/>
      <c r="L707" s="158"/>
      <c r="M707" s="207"/>
      <c r="N707" s="158"/>
    </row>
    <row r="708" spans="1:14" ht="13.5" customHeight="1">
      <c r="A708" s="208"/>
      <c r="B708" s="208"/>
      <c r="C708" s="208"/>
      <c r="D708" s="208"/>
      <c r="E708" s="208"/>
      <c r="F708" s="208"/>
      <c r="G708" s="208"/>
      <c r="H708" s="208"/>
      <c r="I708" s="208"/>
      <c r="J708" s="208"/>
      <c r="K708" s="158"/>
      <c r="L708" s="158"/>
      <c r="M708" s="207"/>
      <c r="N708" s="158"/>
    </row>
    <row r="709" spans="1:14" ht="13.5" customHeight="1">
      <c r="A709" s="208"/>
      <c r="B709" s="208"/>
      <c r="C709" s="208"/>
      <c r="D709" s="208"/>
      <c r="E709" s="208"/>
      <c r="F709" s="208"/>
      <c r="G709" s="208"/>
      <c r="H709" s="208"/>
      <c r="I709" s="208"/>
      <c r="J709" s="208"/>
      <c r="K709" s="158"/>
      <c r="L709" s="158"/>
      <c r="M709" s="207"/>
      <c r="N709" s="158"/>
    </row>
    <row r="710" spans="1:14" ht="13.5" customHeight="1">
      <c r="A710" s="208"/>
      <c r="B710" s="208"/>
      <c r="C710" s="208"/>
      <c r="D710" s="208"/>
      <c r="E710" s="208"/>
      <c r="F710" s="208"/>
      <c r="G710" s="208"/>
      <c r="H710" s="208"/>
      <c r="I710" s="208"/>
      <c r="J710" s="208"/>
      <c r="K710" s="158"/>
      <c r="L710" s="158"/>
      <c r="M710" s="207"/>
      <c r="N710" s="158"/>
    </row>
    <row r="711" spans="1:14" ht="13.5" customHeight="1">
      <c r="A711" s="208"/>
      <c r="B711" s="208"/>
      <c r="C711" s="208"/>
      <c r="D711" s="208"/>
      <c r="E711" s="208"/>
      <c r="F711" s="208"/>
      <c r="G711" s="208"/>
      <c r="H711" s="208"/>
      <c r="I711" s="208"/>
      <c r="J711" s="208"/>
      <c r="K711" s="158"/>
      <c r="L711" s="158"/>
      <c r="M711" s="207"/>
      <c r="N711" s="158"/>
    </row>
    <row r="712" spans="1:14" ht="13.5" customHeight="1">
      <c r="A712" s="208"/>
      <c r="B712" s="208"/>
      <c r="C712" s="208"/>
      <c r="D712" s="208"/>
      <c r="E712" s="208"/>
      <c r="F712" s="208"/>
      <c r="G712" s="208"/>
      <c r="H712" s="208"/>
      <c r="I712" s="208"/>
      <c r="J712" s="208"/>
      <c r="K712" s="158"/>
      <c r="L712" s="158"/>
      <c r="M712" s="207"/>
      <c r="N712" s="158"/>
    </row>
    <row r="713" spans="1:14" ht="13.5" customHeight="1">
      <c r="A713" s="208"/>
      <c r="B713" s="208"/>
      <c r="C713" s="208"/>
      <c r="D713" s="208"/>
      <c r="E713" s="208"/>
      <c r="F713" s="208"/>
      <c r="G713" s="208"/>
      <c r="H713" s="208"/>
      <c r="I713" s="208"/>
      <c r="J713" s="208"/>
      <c r="K713" s="158"/>
      <c r="L713" s="158"/>
      <c r="M713" s="207"/>
      <c r="N713" s="158"/>
    </row>
    <row r="714" spans="1:14" ht="13.5" customHeight="1">
      <c r="A714" s="208"/>
      <c r="B714" s="208"/>
      <c r="C714" s="208"/>
      <c r="D714" s="208"/>
      <c r="E714" s="208"/>
      <c r="F714" s="208"/>
      <c r="G714" s="208"/>
      <c r="H714" s="208"/>
      <c r="I714" s="208"/>
      <c r="J714" s="208"/>
      <c r="K714" s="158"/>
      <c r="L714" s="158"/>
      <c r="M714" s="207"/>
      <c r="N714" s="158"/>
    </row>
    <row r="715" spans="1:14" ht="13.5" customHeight="1">
      <c r="A715" s="208"/>
      <c r="B715" s="208"/>
      <c r="C715" s="208"/>
      <c r="D715" s="208"/>
      <c r="E715" s="208"/>
      <c r="F715" s="208"/>
      <c r="G715" s="208"/>
      <c r="H715" s="208"/>
      <c r="I715" s="208"/>
      <c r="J715" s="208"/>
      <c r="K715" s="158"/>
      <c r="L715" s="158"/>
      <c r="M715" s="207"/>
      <c r="N715" s="158"/>
    </row>
    <row r="716" spans="1:14" ht="13.5" customHeight="1">
      <c r="A716" s="208"/>
      <c r="B716" s="208"/>
      <c r="C716" s="208"/>
      <c r="D716" s="208"/>
      <c r="E716" s="208"/>
      <c r="F716" s="208"/>
      <c r="G716" s="208"/>
      <c r="H716" s="208"/>
      <c r="I716" s="208"/>
      <c r="J716" s="208"/>
      <c r="K716" s="158"/>
      <c r="L716" s="158"/>
      <c r="M716" s="207"/>
      <c r="N716" s="158"/>
    </row>
    <row r="717" spans="1:14" ht="13.5" customHeight="1">
      <c r="A717" s="208"/>
      <c r="B717" s="208"/>
      <c r="C717" s="208"/>
      <c r="D717" s="208"/>
      <c r="E717" s="208"/>
      <c r="F717" s="208"/>
      <c r="G717" s="208"/>
      <c r="H717" s="208"/>
      <c r="I717" s="208"/>
      <c r="J717" s="208"/>
      <c r="K717" s="158"/>
      <c r="L717" s="158"/>
      <c r="M717" s="207"/>
      <c r="N717" s="158"/>
    </row>
    <row r="718" spans="1:14" ht="13.5" customHeight="1">
      <c r="A718" s="208"/>
      <c r="B718" s="208"/>
      <c r="C718" s="208"/>
      <c r="D718" s="208"/>
      <c r="E718" s="208"/>
      <c r="F718" s="208"/>
      <c r="G718" s="208"/>
      <c r="H718" s="208"/>
      <c r="I718" s="208"/>
      <c r="J718" s="208"/>
      <c r="K718" s="158"/>
      <c r="L718" s="158"/>
      <c r="M718" s="207"/>
      <c r="N718" s="158"/>
    </row>
    <row r="719" spans="1:14" ht="13.5" customHeight="1">
      <c r="A719" s="208"/>
      <c r="B719" s="208"/>
      <c r="C719" s="208"/>
      <c r="D719" s="208"/>
      <c r="E719" s="208"/>
      <c r="F719" s="208"/>
      <c r="G719" s="208"/>
      <c r="H719" s="208"/>
      <c r="I719" s="208"/>
      <c r="J719" s="208"/>
      <c r="K719" s="158"/>
      <c r="L719" s="158"/>
      <c r="M719" s="207"/>
      <c r="N719" s="158"/>
    </row>
    <row r="720" spans="1:14" ht="13.5" customHeight="1">
      <c r="A720" s="208"/>
      <c r="B720" s="208"/>
      <c r="C720" s="208"/>
      <c r="D720" s="208"/>
      <c r="E720" s="208"/>
      <c r="F720" s="208"/>
      <c r="G720" s="208"/>
      <c r="H720" s="208"/>
      <c r="I720" s="208"/>
      <c r="J720" s="208"/>
      <c r="K720" s="158"/>
      <c r="L720" s="158"/>
      <c r="M720" s="207"/>
      <c r="N720" s="158"/>
    </row>
    <row r="721" spans="1:14" ht="13.5" customHeight="1">
      <c r="A721" s="208"/>
      <c r="B721" s="208"/>
      <c r="C721" s="208"/>
      <c r="D721" s="208"/>
      <c r="E721" s="208"/>
      <c r="F721" s="208"/>
      <c r="G721" s="208"/>
      <c r="H721" s="208"/>
      <c r="I721" s="208"/>
      <c r="J721" s="208"/>
      <c r="K721" s="158"/>
      <c r="L721" s="158"/>
      <c r="M721" s="207"/>
      <c r="N721" s="158"/>
    </row>
  </sheetData>
  <sheetProtection algorithmName="SHA-512" hashValue="DKa9ZjE6MmZySKC6Oj5ncbxAPU8ZeyUpO8RpMTeaffs1/Ve/b1UVni9cy++cG4t388jduiC7gMUg8pr7oxaYOA==" saltValue="AnngcK+0su9miTVGJiV0eg==" spinCount="100000" sheet="1" selectLockedCells="1"/>
  <mergeCells count="23">
    <mergeCell ref="D3:D11"/>
    <mergeCell ref="M3:M11"/>
    <mergeCell ref="M13:M35"/>
    <mergeCell ref="M1:M2"/>
    <mergeCell ref="N1:N2"/>
    <mergeCell ref="A2:B2"/>
    <mergeCell ref="K2:L2"/>
    <mergeCell ref="A1:B1"/>
    <mergeCell ref="C1:J2"/>
    <mergeCell ref="K1:L1"/>
    <mergeCell ref="A37:B37"/>
    <mergeCell ref="C37:D37"/>
    <mergeCell ref="F37:L37"/>
    <mergeCell ref="A60:A73"/>
    <mergeCell ref="A35:E35"/>
    <mergeCell ref="B67:C67"/>
    <mergeCell ref="B68:C68"/>
    <mergeCell ref="A74:E74"/>
    <mergeCell ref="A75:E75"/>
    <mergeCell ref="A58:E58"/>
    <mergeCell ref="A59:B59"/>
    <mergeCell ref="C59:L59"/>
    <mergeCell ref="G75:J75"/>
  </mergeCells>
  <pageMargins left="0.25" right="0.25" top="0.75" bottom="0.75" header="0.3" footer="0.3"/>
  <pageSetup paperSize="9" scale="46" fitToHeight="0" orientation="portrait" r:id="rId1"/>
  <ignoredErrors>
    <ignoredError sqref="F75 K75:L75 N75" unlocked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O80"/>
  <sheetViews>
    <sheetView view="pageBreakPreview" zoomScale="115" zoomScaleNormal="70" zoomScaleSheetLayoutView="115" workbookViewId="0">
      <pane ySplit="9" topLeftCell="A10" activePane="bottomLeft" state="frozen"/>
      <selection pane="bottomLeft" activeCell="N17" sqref="N17"/>
    </sheetView>
  </sheetViews>
  <sheetFormatPr baseColWidth="10" defaultColWidth="16.28515625" defaultRowHeight="15.75"/>
  <cols>
    <col min="1" max="1" width="42.85546875" style="1167" bestFit="1" customWidth="1"/>
    <col min="2" max="3" width="10.28515625" style="1167" bestFit="1" customWidth="1"/>
    <col min="4" max="4" width="13.5703125" style="1167" customWidth="1"/>
    <col min="5" max="5" width="10.85546875" style="1126" customWidth="1"/>
    <col min="6" max="6" width="8.7109375" style="1126" bestFit="1" customWidth="1"/>
    <col min="7" max="7" width="10" style="1126" bestFit="1" customWidth="1"/>
    <col min="8" max="8" width="8.7109375" style="1126" bestFit="1" customWidth="1"/>
    <col min="9" max="9" width="10" style="1126" bestFit="1" customWidth="1"/>
    <col min="10" max="12" width="11.140625" style="1126" bestFit="1" customWidth="1"/>
    <col min="13" max="457" width="16.28515625" style="1126"/>
    <col min="458" max="16384" width="16.28515625" style="1167"/>
  </cols>
  <sheetData>
    <row r="1" spans="1:12" ht="55.5" customHeight="1">
      <c r="A1" s="1123" t="s">
        <v>881</v>
      </c>
      <c r="B1" s="1124"/>
      <c r="C1" s="1124"/>
      <c r="D1" s="1124"/>
      <c r="E1" s="1124"/>
      <c r="F1" s="1124"/>
      <c r="G1" s="1124"/>
      <c r="H1" s="1124"/>
      <c r="I1" s="1124"/>
      <c r="J1" s="1124"/>
      <c r="K1" s="1124"/>
      <c r="L1" s="1125"/>
    </row>
    <row r="2" spans="1:12" ht="32.1" customHeight="1">
      <c r="A2" s="1127" t="s">
        <v>882</v>
      </c>
      <c r="B2" s="1128"/>
      <c r="C2" s="1128"/>
      <c r="D2" s="1128"/>
      <c r="E2" s="1128"/>
      <c r="F2" s="1128"/>
      <c r="G2" s="1128"/>
      <c r="H2" s="1128"/>
      <c r="I2" s="1128"/>
      <c r="J2" s="1128"/>
      <c r="K2" s="1128"/>
      <c r="L2" s="1129"/>
    </row>
    <row r="3" spans="1:12">
      <c r="A3" s="1130" t="s">
        <v>883</v>
      </c>
      <c r="B3" s="1131"/>
      <c r="C3" s="1131"/>
      <c r="D3" s="1131"/>
      <c r="E3" s="1131"/>
      <c r="F3" s="1131"/>
      <c r="G3" s="1131"/>
      <c r="H3" s="1131"/>
      <c r="I3" s="1131"/>
      <c r="J3" s="1131"/>
      <c r="K3" s="1131"/>
      <c r="L3" s="1132"/>
    </row>
    <row r="4" spans="1:12">
      <c r="A4" s="1133"/>
      <c r="B4" s="1134" t="s">
        <v>431</v>
      </c>
      <c r="C4" s="1134"/>
      <c r="D4" s="1135" t="s">
        <v>884</v>
      </c>
      <c r="E4" s="1136"/>
      <c r="F4" s="1135" t="s">
        <v>885</v>
      </c>
      <c r="G4" s="1137"/>
      <c r="H4" s="1137"/>
      <c r="I4" s="1136"/>
      <c r="J4" s="1135" t="s">
        <v>886</v>
      </c>
      <c r="K4" s="1137"/>
      <c r="L4" s="1138"/>
    </row>
    <row r="5" spans="1:12">
      <c r="A5" s="1133"/>
      <c r="B5" s="1139"/>
      <c r="C5" s="1139"/>
      <c r="D5" s="1140"/>
      <c r="E5" s="1141"/>
      <c r="F5" s="1140"/>
      <c r="G5" s="1142"/>
      <c r="H5" s="1142"/>
      <c r="I5" s="1141"/>
      <c r="J5" s="1140"/>
      <c r="K5" s="1142"/>
      <c r="L5" s="1143"/>
    </row>
    <row r="6" spans="1:12">
      <c r="A6" s="1133"/>
      <c r="B6" s="1144" t="s">
        <v>887</v>
      </c>
      <c r="C6" s="1144" t="s">
        <v>887</v>
      </c>
      <c r="D6" s="1145" t="s">
        <v>888</v>
      </c>
      <c r="E6" s="1145" t="s">
        <v>888</v>
      </c>
      <c r="F6" s="1146" t="s">
        <v>889</v>
      </c>
      <c r="G6" s="1147"/>
      <c r="H6" s="1146" t="s">
        <v>890</v>
      </c>
      <c r="I6" s="1147"/>
      <c r="J6" s="1148" t="s">
        <v>891</v>
      </c>
      <c r="K6" s="1148" t="s">
        <v>892</v>
      </c>
      <c r="L6" s="1149" t="s">
        <v>893</v>
      </c>
    </row>
    <row r="7" spans="1:12">
      <c r="A7" s="1133"/>
      <c r="B7" s="1150"/>
      <c r="C7" s="1150" t="s">
        <v>894</v>
      </c>
      <c r="D7" s="1150"/>
      <c r="E7" s="1150" t="s">
        <v>894</v>
      </c>
      <c r="F7" s="1145" t="s">
        <v>895</v>
      </c>
      <c r="G7" s="1145" t="s">
        <v>895</v>
      </c>
      <c r="H7" s="1145" t="s">
        <v>895</v>
      </c>
      <c r="I7" s="1145" t="s">
        <v>895</v>
      </c>
      <c r="J7" s="1151" t="s">
        <v>896</v>
      </c>
      <c r="K7" s="1151" t="s">
        <v>896</v>
      </c>
      <c r="L7" s="1152" t="s">
        <v>896</v>
      </c>
    </row>
    <row r="8" spans="1:12">
      <c r="A8" s="1133"/>
      <c r="B8" s="1150"/>
      <c r="C8" s="1150"/>
      <c r="D8" s="1150"/>
      <c r="E8" s="1150"/>
      <c r="F8" s="1153"/>
      <c r="G8" s="1150" t="s">
        <v>894</v>
      </c>
      <c r="H8" s="1153"/>
      <c r="I8" s="1150" t="s">
        <v>894</v>
      </c>
      <c r="J8" s="1151" t="s">
        <v>897</v>
      </c>
      <c r="K8" s="1151" t="s">
        <v>897</v>
      </c>
      <c r="L8" s="1152" t="s">
        <v>897</v>
      </c>
    </row>
    <row r="9" spans="1:12">
      <c r="A9" s="1133"/>
      <c r="B9" s="1150"/>
      <c r="C9" s="1154"/>
      <c r="D9" s="1150"/>
      <c r="E9" s="1154"/>
      <c r="F9" s="1153"/>
      <c r="G9" s="1154"/>
      <c r="H9" s="1153"/>
      <c r="I9" s="1154"/>
      <c r="J9" s="1155">
        <v>0.4</v>
      </c>
      <c r="K9" s="1155">
        <v>0.35</v>
      </c>
      <c r="L9" s="1156">
        <v>0.3</v>
      </c>
    </row>
    <row r="10" spans="1:12">
      <c r="A10" s="1157" t="s">
        <v>898</v>
      </c>
      <c r="B10" s="1158">
        <v>0</v>
      </c>
      <c r="C10" s="1158">
        <f t="shared" ref="C10:C73" si="0">B10*1.2881166</f>
        <v>0</v>
      </c>
      <c r="D10" s="1158">
        <f t="shared" ref="D10:D16" si="1">B10*1.385</f>
        <v>0</v>
      </c>
      <c r="E10" s="1158">
        <f>D10*1.2881166</f>
        <v>0</v>
      </c>
      <c r="F10" s="1158">
        <f t="shared" ref="F10:F73" si="2">B10/4</f>
        <v>0</v>
      </c>
      <c r="G10" s="1158">
        <f>F10*1.2881166</f>
        <v>0</v>
      </c>
      <c r="H10" s="1158">
        <f t="shared" ref="H10:H73" si="3">B10/5</f>
        <v>0</v>
      </c>
      <c r="I10" s="1158">
        <f t="shared" ref="I10:I15" si="4">H10*1.2881166</f>
        <v>0</v>
      </c>
      <c r="J10" s="1158">
        <f t="shared" ref="J10:J68" si="5">B10*4.33*0.6</f>
        <v>0</v>
      </c>
      <c r="K10" s="1158">
        <f t="shared" ref="K10:K68" si="6">B10*4.33*0.65</f>
        <v>0</v>
      </c>
      <c r="L10" s="1159">
        <f t="shared" ref="L10:L68" si="7">B10*4.33*0.7</f>
        <v>0</v>
      </c>
    </row>
    <row r="11" spans="1:12">
      <c r="A11" s="1157" t="s">
        <v>25</v>
      </c>
      <c r="B11" s="1158">
        <v>1193.92</v>
      </c>
      <c r="C11" s="1158">
        <f t="shared" si="0"/>
        <v>1537.908171072</v>
      </c>
      <c r="D11" s="1158">
        <f t="shared" si="1"/>
        <v>1653.5792000000001</v>
      </c>
      <c r="E11" s="1158">
        <f>D11*1.2881166</f>
        <v>2130.0028169347202</v>
      </c>
      <c r="F11" s="1158">
        <f t="shared" si="2"/>
        <v>298.48</v>
      </c>
      <c r="G11" s="1158">
        <f>F11*1.2881166</f>
        <v>384.47704276799999</v>
      </c>
      <c r="H11" s="1158">
        <f t="shared" si="3"/>
        <v>238.78400000000002</v>
      </c>
      <c r="I11" s="1158">
        <f t="shared" si="4"/>
        <v>307.58163421440003</v>
      </c>
      <c r="J11" s="1158">
        <f t="shared" si="5"/>
        <v>3101.8041600000001</v>
      </c>
      <c r="K11" s="1158">
        <f t="shared" si="6"/>
        <v>3360.28784</v>
      </c>
      <c r="L11" s="1159">
        <f t="shared" si="7"/>
        <v>3618.7715199999998</v>
      </c>
    </row>
    <row r="12" spans="1:12">
      <c r="A12" s="1157" t="s">
        <v>694</v>
      </c>
      <c r="B12" s="1158">
        <v>1892.39</v>
      </c>
      <c r="C12" s="1158">
        <f t="shared" si="0"/>
        <v>2437.6189726739999</v>
      </c>
      <c r="D12" s="1158">
        <f t="shared" si="1"/>
        <v>2620.9601500000003</v>
      </c>
      <c r="E12" s="1158">
        <f>D12*1.2881166</f>
        <v>3376.1022771534904</v>
      </c>
      <c r="F12" s="1158">
        <f t="shared" si="2"/>
        <v>473.09750000000003</v>
      </c>
      <c r="G12" s="1158">
        <f t="shared" ref="G12:G16" si="8">F12*1.2881166</f>
        <v>609.40474316849998</v>
      </c>
      <c r="H12" s="1158">
        <f t="shared" si="3"/>
        <v>378.47800000000001</v>
      </c>
      <c r="I12" s="1158">
        <f t="shared" si="4"/>
        <v>487.5237945348</v>
      </c>
      <c r="J12" s="1158">
        <f t="shared" si="5"/>
        <v>4916.4292200000009</v>
      </c>
      <c r="K12" s="1158">
        <f t="shared" si="6"/>
        <v>5326.131655000001</v>
      </c>
      <c r="L12" s="1159">
        <f t="shared" si="7"/>
        <v>5735.8340900000003</v>
      </c>
    </row>
    <row r="13" spans="1:12">
      <c r="A13" s="1157" t="s">
        <v>695</v>
      </c>
      <c r="B13" s="1158">
        <v>1156.8499999999999</v>
      </c>
      <c r="C13" s="1158">
        <f t="shared" si="0"/>
        <v>1490.1576887099998</v>
      </c>
      <c r="D13" s="1158">
        <f t="shared" si="1"/>
        <v>1602.2372499999999</v>
      </c>
      <c r="E13" s="1158">
        <f>D13*1.2881166</f>
        <v>2063.8683988633497</v>
      </c>
      <c r="F13" s="1158">
        <f t="shared" si="2"/>
        <v>289.21249999999998</v>
      </c>
      <c r="G13" s="1158">
        <f t="shared" si="8"/>
        <v>372.53942217749994</v>
      </c>
      <c r="H13" s="1158">
        <f t="shared" si="3"/>
        <v>231.36999999999998</v>
      </c>
      <c r="I13" s="1158">
        <f t="shared" si="4"/>
        <v>298.03153774199995</v>
      </c>
      <c r="J13" s="1158">
        <f t="shared" si="5"/>
        <v>3005.4962999999998</v>
      </c>
      <c r="K13" s="1158">
        <f t="shared" si="6"/>
        <v>3255.9543250000002</v>
      </c>
      <c r="L13" s="1159">
        <f t="shared" si="7"/>
        <v>3506.4123499999996</v>
      </c>
    </row>
    <row r="14" spans="1:12">
      <c r="A14" s="1157" t="s">
        <v>696</v>
      </c>
      <c r="B14" s="1158">
        <v>1799.89</v>
      </c>
      <c r="C14" s="1158">
        <f t="shared" si="0"/>
        <v>2318.4681871739999</v>
      </c>
      <c r="D14" s="1158">
        <f t="shared" si="1"/>
        <v>2492.8476500000002</v>
      </c>
      <c r="E14" s="1158">
        <f>D14*1.2881166</f>
        <v>3211.0784392359901</v>
      </c>
      <c r="F14" s="1158">
        <f t="shared" si="2"/>
        <v>449.97250000000003</v>
      </c>
      <c r="G14" s="1158">
        <f t="shared" si="8"/>
        <v>579.61704679349998</v>
      </c>
      <c r="H14" s="1158">
        <f t="shared" si="3"/>
        <v>359.97800000000001</v>
      </c>
      <c r="I14" s="1158">
        <f t="shared" si="4"/>
        <v>463.6936374348</v>
      </c>
      <c r="J14" s="1158">
        <f t="shared" si="5"/>
        <v>4676.1142200000004</v>
      </c>
      <c r="K14" s="1158">
        <f t="shared" si="6"/>
        <v>5065.7904050000006</v>
      </c>
      <c r="L14" s="1159">
        <f t="shared" si="7"/>
        <v>5455.46659</v>
      </c>
    </row>
    <row r="15" spans="1:12">
      <c r="A15" s="1157" t="s">
        <v>697</v>
      </c>
      <c r="B15" s="1158">
        <v>1138.8699999999999</v>
      </c>
      <c r="C15" s="1158">
        <f t="shared" si="0"/>
        <v>1466.9973522419998</v>
      </c>
      <c r="D15" s="1158">
        <f t="shared" si="1"/>
        <v>1577.3349499999999</v>
      </c>
      <c r="E15" s="1158">
        <f t="shared" ref="E15:E73" si="9">D15*1.2881166</f>
        <v>2031.7913328551699</v>
      </c>
      <c r="F15" s="1158">
        <f t="shared" si="2"/>
        <v>284.71749999999997</v>
      </c>
      <c r="G15" s="1158">
        <f t="shared" si="8"/>
        <v>366.74933806049995</v>
      </c>
      <c r="H15" s="1158">
        <f t="shared" si="3"/>
        <v>227.77399999999997</v>
      </c>
      <c r="I15" s="1158">
        <f t="shared" si="4"/>
        <v>293.39947044839994</v>
      </c>
      <c r="J15" s="1158">
        <f t="shared" si="5"/>
        <v>2958.7842599999999</v>
      </c>
      <c r="K15" s="1158">
        <f t="shared" si="6"/>
        <v>3205.3496150000001</v>
      </c>
      <c r="L15" s="1159">
        <f t="shared" si="7"/>
        <v>3451.9149699999998</v>
      </c>
    </row>
    <row r="16" spans="1:12">
      <c r="A16" s="1157" t="s">
        <v>698</v>
      </c>
      <c r="B16" s="1158">
        <v>1061.3800000000001</v>
      </c>
      <c r="C16" s="1158">
        <f t="shared" si="0"/>
        <v>1367.1811969080002</v>
      </c>
      <c r="D16" s="1158">
        <f t="shared" si="1"/>
        <v>1470.0113000000001</v>
      </c>
      <c r="E16" s="1158">
        <f t="shared" si="9"/>
        <v>1893.54595771758</v>
      </c>
      <c r="F16" s="1158">
        <f t="shared" si="2"/>
        <v>265.34500000000003</v>
      </c>
      <c r="G16" s="1158">
        <f t="shared" si="8"/>
        <v>341.79529922700004</v>
      </c>
      <c r="H16" s="1158">
        <f t="shared" si="3"/>
        <v>212.27600000000001</v>
      </c>
      <c r="I16" s="1158">
        <f>H16*1.2881166</f>
        <v>273.43623938159999</v>
      </c>
      <c r="J16" s="1158">
        <f t="shared" si="5"/>
        <v>2757.46524</v>
      </c>
      <c r="K16" s="1158">
        <f t="shared" si="6"/>
        <v>2987.2540100000006</v>
      </c>
      <c r="L16" s="1159">
        <f t="shared" si="7"/>
        <v>3217.0427800000002</v>
      </c>
    </row>
    <row r="17" spans="1:12">
      <c r="A17" s="1157" t="s">
        <v>699</v>
      </c>
      <c r="B17" s="1158">
        <v>963.5</v>
      </c>
      <c r="C17" s="1158">
        <f t="shared" si="0"/>
        <v>1241.1003441</v>
      </c>
      <c r="D17" s="1158">
        <f>B17*1.4375</f>
        <v>1385.03125</v>
      </c>
      <c r="E17" s="1158">
        <f t="shared" si="9"/>
        <v>1784.08174464375</v>
      </c>
      <c r="F17" s="1158">
        <f t="shared" si="2"/>
        <v>240.875</v>
      </c>
      <c r="G17" s="1158">
        <f>F17*1.2881166</f>
        <v>310.27508602500001</v>
      </c>
      <c r="H17" s="1158">
        <f t="shared" si="3"/>
        <v>192.7</v>
      </c>
      <c r="I17" s="1158">
        <f>H17*1.2881166</f>
        <v>248.22006881999997</v>
      </c>
      <c r="J17" s="1158">
        <f t="shared" si="5"/>
        <v>2503.1729999999998</v>
      </c>
      <c r="K17" s="1158">
        <f t="shared" si="6"/>
        <v>2711.7707500000001</v>
      </c>
      <c r="L17" s="1159">
        <f t="shared" si="7"/>
        <v>2920.3684999999996</v>
      </c>
    </row>
    <row r="18" spans="1:12">
      <c r="A18" s="1157" t="s">
        <v>899</v>
      </c>
      <c r="B18" s="1158">
        <v>857.92</v>
      </c>
      <c r="C18" s="1158">
        <f t="shared" si="0"/>
        <v>1105.1009934719998</v>
      </c>
      <c r="D18" s="1158">
        <f t="shared" ref="D18:D73" si="10">B18*1.385</f>
        <v>1188.2192</v>
      </c>
      <c r="E18" s="1158">
        <f t="shared" si="9"/>
        <v>1530.56487595872</v>
      </c>
      <c r="F18" s="1158">
        <f t="shared" si="2"/>
        <v>214.48</v>
      </c>
      <c r="G18" s="1158">
        <f>F18*1.2881166</f>
        <v>276.27524836799995</v>
      </c>
      <c r="H18" s="1158">
        <f t="shared" si="3"/>
        <v>171.584</v>
      </c>
      <c r="I18" s="1158">
        <f>H18*1.2881166</f>
        <v>221.02019869439999</v>
      </c>
      <c r="J18" s="1158">
        <f t="shared" si="5"/>
        <v>2228.8761599999998</v>
      </c>
      <c r="K18" s="1158">
        <f t="shared" si="6"/>
        <v>2414.6158399999999</v>
      </c>
      <c r="L18" s="1159">
        <f t="shared" si="7"/>
        <v>2600.3555199999996</v>
      </c>
    </row>
    <row r="19" spans="1:12">
      <c r="A19" s="1157" t="s">
        <v>700</v>
      </c>
      <c r="B19" s="1158">
        <v>1040.04</v>
      </c>
      <c r="C19" s="1158">
        <f t="shared" si="0"/>
        <v>1339.6927886639999</v>
      </c>
      <c r="D19" s="1158">
        <f t="shared" si="10"/>
        <v>1440.4554000000001</v>
      </c>
      <c r="E19" s="1158">
        <f t="shared" si="9"/>
        <v>1855.4745122996401</v>
      </c>
      <c r="F19" s="1158">
        <f t="shared" si="2"/>
        <v>260.01</v>
      </c>
      <c r="G19" s="1158">
        <f>F19*1.2881166</f>
        <v>334.92319716599997</v>
      </c>
      <c r="H19" s="1158">
        <f t="shared" si="3"/>
        <v>208.00799999999998</v>
      </c>
      <c r="I19" s="1158">
        <f>H19*1.2881166</f>
        <v>267.93855773279995</v>
      </c>
      <c r="J19" s="1158">
        <f t="shared" si="5"/>
        <v>2702.0239200000001</v>
      </c>
      <c r="K19" s="1158">
        <f t="shared" si="6"/>
        <v>2927.1925799999999</v>
      </c>
      <c r="L19" s="1159">
        <f t="shared" si="7"/>
        <v>3152.3612399999997</v>
      </c>
    </row>
    <row r="20" spans="1:12">
      <c r="A20" s="1157" t="s">
        <v>900</v>
      </c>
      <c r="B20" s="1158">
        <v>0</v>
      </c>
      <c r="C20" s="1158">
        <f t="shared" si="0"/>
        <v>0</v>
      </c>
      <c r="D20" s="1158">
        <f t="shared" si="10"/>
        <v>0</v>
      </c>
      <c r="E20" s="1158">
        <f t="shared" si="9"/>
        <v>0</v>
      </c>
      <c r="F20" s="1158">
        <f t="shared" si="2"/>
        <v>0</v>
      </c>
      <c r="G20" s="1158">
        <f>F20*1.2881166</f>
        <v>0</v>
      </c>
      <c r="H20" s="1158">
        <f t="shared" si="3"/>
        <v>0</v>
      </c>
      <c r="I20" s="1158">
        <f>H20*1.2881166</f>
        <v>0</v>
      </c>
      <c r="J20" s="1158">
        <f t="shared" si="5"/>
        <v>0</v>
      </c>
      <c r="K20" s="1158">
        <f t="shared" si="6"/>
        <v>0</v>
      </c>
      <c r="L20" s="1159">
        <f t="shared" si="7"/>
        <v>0</v>
      </c>
    </row>
    <row r="21" spans="1:12">
      <c r="A21" s="1157" t="s">
        <v>54</v>
      </c>
      <c r="B21" s="1158">
        <v>1108.55</v>
      </c>
      <c r="C21" s="1158">
        <f t="shared" si="0"/>
        <v>1427.9416569299999</v>
      </c>
      <c r="D21" s="1158">
        <f t="shared" si="10"/>
        <v>1535.34175</v>
      </c>
      <c r="E21" s="1158">
        <f t="shared" si="9"/>
        <v>1977.69919484805</v>
      </c>
      <c r="F21" s="1158">
        <f t="shared" si="2"/>
        <v>277.13749999999999</v>
      </c>
      <c r="G21" s="1158">
        <f t="shared" ref="G21:G68" si="11">F21*1.2881166</f>
        <v>356.98541423249998</v>
      </c>
      <c r="H21" s="1158">
        <f t="shared" si="3"/>
        <v>221.70999999999998</v>
      </c>
      <c r="I21" s="1158">
        <f t="shared" ref="I21:I73" si="12">H21*1.2881166</f>
        <v>285.58833138599994</v>
      </c>
      <c r="J21" s="1158">
        <f t="shared" si="5"/>
        <v>2880.0128999999997</v>
      </c>
      <c r="K21" s="1158">
        <f t="shared" si="6"/>
        <v>3120.0139749999998</v>
      </c>
      <c r="L21" s="1159">
        <f t="shared" si="7"/>
        <v>3360.0150499999995</v>
      </c>
    </row>
    <row r="22" spans="1:12">
      <c r="A22" s="1157" t="s">
        <v>20</v>
      </c>
      <c r="B22" s="1158">
        <v>671.34</v>
      </c>
      <c r="C22" s="1158">
        <f t="shared" si="0"/>
        <v>864.764198244</v>
      </c>
      <c r="D22" s="1158">
        <f t="shared" si="10"/>
        <v>929.80590000000007</v>
      </c>
      <c r="E22" s="1158">
        <f t="shared" si="9"/>
        <v>1197.6984145679401</v>
      </c>
      <c r="F22" s="1158">
        <f t="shared" si="2"/>
        <v>167.83500000000001</v>
      </c>
      <c r="G22" s="1158">
        <f t="shared" si="11"/>
        <v>216.191049561</v>
      </c>
      <c r="H22" s="1158">
        <f t="shared" si="3"/>
        <v>134.268</v>
      </c>
      <c r="I22" s="1158">
        <f t="shared" si="12"/>
        <v>172.95283964879999</v>
      </c>
      <c r="J22" s="1158">
        <f t="shared" si="5"/>
        <v>1744.14132</v>
      </c>
      <c r="K22" s="1158">
        <f t="shared" si="6"/>
        <v>1889.4864300000002</v>
      </c>
      <c r="L22" s="1159">
        <f t="shared" si="7"/>
        <v>2034.8315399999999</v>
      </c>
    </row>
    <row r="23" spans="1:12">
      <c r="A23" s="1157" t="s">
        <v>701</v>
      </c>
      <c r="B23" s="1158">
        <v>865.59</v>
      </c>
      <c r="C23" s="1158">
        <f t="shared" si="0"/>
        <v>1114.9808477940001</v>
      </c>
      <c r="D23" s="1158">
        <f t="shared" si="10"/>
        <v>1198.8421499999999</v>
      </c>
      <c r="E23" s="1158">
        <f t="shared" si="9"/>
        <v>1544.2484741946898</v>
      </c>
      <c r="F23" s="1158">
        <f t="shared" si="2"/>
        <v>216.39750000000001</v>
      </c>
      <c r="G23" s="1158">
        <f t="shared" si="11"/>
        <v>278.74521194850001</v>
      </c>
      <c r="H23" s="1158">
        <f t="shared" si="3"/>
        <v>173.11799999999999</v>
      </c>
      <c r="I23" s="1158">
        <f t="shared" si="12"/>
        <v>222.99616955879998</v>
      </c>
      <c r="J23" s="1158">
        <f t="shared" si="5"/>
        <v>2248.8028200000003</v>
      </c>
      <c r="K23" s="1158">
        <f t="shared" si="6"/>
        <v>2436.2030550000004</v>
      </c>
      <c r="L23" s="1159">
        <f t="shared" si="7"/>
        <v>2623.60329</v>
      </c>
    </row>
    <row r="24" spans="1:12">
      <c r="A24" s="1157" t="s">
        <v>433</v>
      </c>
      <c r="B24" s="1158">
        <v>1874.7</v>
      </c>
      <c r="C24" s="1158">
        <f t="shared" si="0"/>
        <v>2414.8321900199999</v>
      </c>
      <c r="D24" s="1158">
        <f t="shared" si="10"/>
        <v>2596.4594999999999</v>
      </c>
      <c r="E24" s="1158">
        <f t="shared" si="9"/>
        <v>3344.5425831776997</v>
      </c>
      <c r="F24" s="1158">
        <f t="shared" si="2"/>
        <v>468.67500000000001</v>
      </c>
      <c r="G24" s="1158">
        <f t="shared" si="11"/>
        <v>603.70804750499997</v>
      </c>
      <c r="H24" s="1158">
        <f t="shared" si="3"/>
        <v>374.94</v>
      </c>
      <c r="I24" s="1158">
        <f t="shared" si="12"/>
        <v>482.966438004</v>
      </c>
      <c r="J24" s="1158">
        <f t="shared" si="5"/>
        <v>4870.4705999999996</v>
      </c>
      <c r="K24" s="1158">
        <f t="shared" si="6"/>
        <v>5276.3431500000006</v>
      </c>
      <c r="L24" s="1159">
        <f t="shared" si="7"/>
        <v>5682.2156999999997</v>
      </c>
    </row>
    <row r="25" spans="1:12">
      <c r="A25" s="1157" t="s">
        <v>702</v>
      </c>
      <c r="B25" s="1158">
        <v>2639.54</v>
      </c>
      <c r="C25" s="1158">
        <f t="shared" si="0"/>
        <v>3400.0352903639996</v>
      </c>
      <c r="D25" s="1158">
        <f t="shared" si="10"/>
        <v>3655.7629000000002</v>
      </c>
      <c r="E25" s="1158">
        <f t="shared" si="9"/>
        <v>4709.0488771541404</v>
      </c>
      <c r="F25" s="1158">
        <f t="shared" si="2"/>
        <v>659.88499999999999</v>
      </c>
      <c r="G25" s="1158">
        <f t="shared" si="11"/>
        <v>850.0088225909999</v>
      </c>
      <c r="H25" s="1158">
        <f t="shared" si="3"/>
        <v>527.90800000000002</v>
      </c>
      <c r="I25" s="1158">
        <f t="shared" si="12"/>
        <v>680.00705807279996</v>
      </c>
      <c r="J25" s="1158">
        <f t="shared" si="5"/>
        <v>6857.5249199999989</v>
      </c>
      <c r="K25" s="1158">
        <f t="shared" si="6"/>
        <v>7428.9853299999995</v>
      </c>
      <c r="L25" s="1159">
        <f t="shared" si="7"/>
        <v>8000.4457399999992</v>
      </c>
    </row>
    <row r="26" spans="1:12">
      <c r="A26" s="1157" t="s">
        <v>703</v>
      </c>
      <c r="B26" s="1158">
        <v>1924.94</v>
      </c>
      <c r="C26" s="1158">
        <f t="shared" si="0"/>
        <v>2479.547168004</v>
      </c>
      <c r="D26" s="1158">
        <f t="shared" si="10"/>
        <v>2666.0419000000002</v>
      </c>
      <c r="E26" s="1158">
        <f t="shared" si="9"/>
        <v>3434.1728276855401</v>
      </c>
      <c r="F26" s="1158">
        <f t="shared" si="2"/>
        <v>481.23500000000001</v>
      </c>
      <c r="G26" s="1158">
        <f t="shared" si="11"/>
        <v>619.886792001</v>
      </c>
      <c r="H26" s="1158">
        <f t="shared" si="3"/>
        <v>384.988</v>
      </c>
      <c r="I26" s="1158">
        <f t="shared" si="12"/>
        <v>495.90943360079996</v>
      </c>
      <c r="J26" s="1158">
        <f t="shared" si="5"/>
        <v>5000.9941200000003</v>
      </c>
      <c r="K26" s="1158">
        <f t="shared" si="6"/>
        <v>5417.7436299999999</v>
      </c>
      <c r="L26" s="1159">
        <f t="shared" si="7"/>
        <v>5834.4931399999996</v>
      </c>
    </row>
    <row r="27" spans="1:12">
      <c r="A27" s="1157" t="s">
        <v>704</v>
      </c>
      <c r="B27" s="1158">
        <v>1454.44</v>
      </c>
      <c r="C27" s="1158">
        <f t="shared" si="0"/>
        <v>1873.4883077039999</v>
      </c>
      <c r="D27" s="1158">
        <f t="shared" si="10"/>
        <v>2014.3994</v>
      </c>
      <c r="E27" s="1158">
        <f t="shared" si="9"/>
        <v>2594.7813061700399</v>
      </c>
      <c r="F27" s="1158">
        <f t="shared" si="2"/>
        <v>363.61</v>
      </c>
      <c r="G27" s="1158">
        <f>F27*1.2881166</f>
        <v>468.37207692599998</v>
      </c>
      <c r="H27" s="1158">
        <f t="shared" si="3"/>
        <v>290.88800000000003</v>
      </c>
      <c r="I27" s="1158">
        <f>H27*1.2881166</f>
        <v>374.69766154080003</v>
      </c>
      <c r="J27" s="1158">
        <f>B27*4.33*0.6</f>
        <v>3778.6351200000004</v>
      </c>
      <c r="K27" s="1158">
        <f>B27*4.33*0.65</f>
        <v>4093.5213800000006</v>
      </c>
      <c r="L27" s="1159">
        <f>B27*4.33*0.7</f>
        <v>4408.4076400000004</v>
      </c>
    </row>
    <row r="28" spans="1:12">
      <c r="A28" s="1157" t="s">
        <v>705</v>
      </c>
      <c r="B28" s="1158">
        <v>1087.21</v>
      </c>
      <c r="C28" s="1158">
        <f t="shared" si="0"/>
        <v>1400.4532486860001</v>
      </c>
      <c r="D28" s="1158">
        <f t="shared" si="10"/>
        <v>1505.78585</v>
      </c>
      <c r="E28" s="1158">
        <f t="shared" si="9"/>
        <v>1939.6277494301098</v>
      </c>
      <c r="F28" s="1158">
        <f t="shared" si="2"/>
        <v>271.80250000000001</v>
      </c>
      <c r="G28" s="1158">
        <f>F28*1.2881166</f>
        <v>350.11331217150001</v>
      </c>
      <c r="H28" s="1158">
        <f t="shared" si="3"/>
        <v>217.44200000000001</v>
      </c>
      <c r="I28" s="1158">
        <f>H28*1.2881166</f>
        <v>280.09064973720001</v>
      </c>
      <c r="J28" s="1158">
        <f>B28*4.33*0.6</f>
        <v>2824.5715800000003</v>
      </c>
      <c r="K28" s="1158">
        <f>B28*4.33*0.65</f>
        <v>3059.9525450000001</v>
      </c>
      <c r="L28" s="1159">
        <f>B28*4.33*0.7</f>
        <v>3295.3335099999999</v>
      </c>
    </row>
    <row r="29" spans="1:12">
      <c r="A29" s="1157" t="s">
        <v>706</v>
      </c>
      <c r="B29" s="1158">
        <v>1061.3800000000001</v>
      </c>
      <c r="C29" s="1158">
        <f t="shared" si="0"/>
        <v>1367.1811969080002</v>
      </c>
      <c r="D29" s="1158">
        <f t="shared" si="10"/>
        <v>1470.0113000000001</v>
      </c>
      <c r="E29" s="1158">
        <f t="shared" si="9"/>
        <v>1893.54595771758</v>
      </c>
      <c r="F29" s="1158">
        <f t="shared" si="2"/>
        <v>265.34500000000003</v>
      </c>
      <c r="G29" s="1158">
        <f t="shared" si="11"/>
        <v>341.79529922700004</v>
      </c>
      <c r="H29" s="1158">
        <f t="shared" si="3"/>
        <v>212.27600000000001</v>
      </c>
      <c r="I29" s="1158">
        <f t="shared" si="12"/>
        <v>273.43623938159999</v>
      </c>
      <c r="J29" s="1158">
        <f t="shared" si="5"/>
        <v>2757.46524</v>
      </c>
      <c r="K29" s="1158">
        <f t="shared" si="6"/>
        <v>2987.2540100000006</v>
      </c>
      <c r="L29" s="1159">
        <f t="shared" si="7"/>
        <v>3217.0427800000002</v>
      </c>
    </row>
    <row r="30" spans="1:12">
      <c r="A30" s="1157" t="s">
        <v>707</v>
      </c>
      <c r="B30" s="1158">
        <v>808.18</v>
      </c>
      <c r="C30" s="1158">
        <f t="shared" si="0"/>
        <v>1041.030073788</v>
      </c>
      <c r="D30" s="1158">
        <f t="shared" si="10"/>
        <v>1119.3292999999999</v>
      </c>
      <c r="E30" s="1158">
        <f t="shared" si="9"/>
        <v>1441.8266521963799</v>
      </c>
      <c r="F30" s="1158">
        <f t="shared" si="2"/>
        <v>202.04499999999999</v>
      </c>
      <c r="G30" s="1158">
        <f t="shared" si="11"/>
        <v>260.257518447</v>
      </c>
      <c r="H30" s="1158">
        <f t="shared" si="3"/>
        <v>161.636</v>
      </c>
      <c r="I30" s="1158">
        <f t="shared" si="12"/>
        <v>208.20601475759997</v>
      </c>
      <c r="J30" s="1158">
        <f t="shared" si="5"/>
        <v>2099.6516399999996</v>
      </c>
      <c r="K30" s="1158">
        <f t="shared" si="6"/>
        <v>2274.6226099999999</v>
      </c>
      <c r="L30" s="1159">
        <f t="shared" si="7"/>
        <v>2449.5935799999997</v>
      </c>
    </row>
    <row r="31" spans="1:12">
      <c r="A31" s="1157" t="s">
        <v>708</v>
      </c>
      <c r="B31" s="1158">
        <v>1087.21</v>
      </c>
      <c r="C31" s="1158">
        <f t="shared" si="0"/>
        <v>1400.4532486860001</v>
      </c>
      <c r="D31" s="1158">
        <f t="shared" si="10"/>
        <v>1505.78585</v>
      </c>
      <c r="E31" s="1158">
        <f t="shared" si="9"/>
        <v>1939.6277494301098</v>
      </c>
      <c r="F31" s="1158">
        <f t="shared" si="2"/>
        <v>271.80250000000001</v>
      </c>
      <c r="G31" s="1158">
        <f t="shared" si="11"/>
        <v>350.11331217150001</v>
      </c>
      <c r="H31" s="1158">
        <f t="shared" si="3"/>
        <v>217.44200000000001</v>
      </c>
      <c r="I31" s="1158">
        <f t="shared" si="12"/>
        <v>280.09064973720001</v>
      </c>
      <c r="J31" s="1158">
        <f t="shared" si="5"/>
        <v>2824.5715800000003</v>
      </c>
      <c r="K31" s="1158">
        <f t="shared" si="6"/>
        <v>3059.9525450000001</v>
      </c>
      <c r="L31" s="1159">
        <f t="shared" si="7"/>
        <v>3295.3335099999999</v>
      </c>
    </row>
    <row r="32" spans="1:12">
      <c r="A32" s="1157" t="s">
        <v>434</v>
      </c>
      <c r="B32" s="1158">
        <v>981.13</v>
      </c>
      <c r="C32" s="1158">
        <f t="shared" si="0"/>
        <v>1263.809839758</v>
      </c>
      <c r="D32" s="1158">
        <f t="shared" si="10"/>
        <v>1358.8650500000001</v>
      </c>
      <c r="E32" s="1158">
        <f t="shared" si="9"/>
        <v>1750.3766280648301</v>
      </c>
      <c r="F32" s="1158">
        <f t="shared" si="2"/>
        <v>245.2825</v>
      </c>
      <c r="G32" s="1158">
        <f t="shared" si="11"/>
        <v>315.95245993949999</v>
      </c>
      <c r="H32" s="1158">
        <f t="shared" si="3"/>
        <v>196.226</v>
      </c>
      <c r="I32" s="1158">
        <f t="shared" si="12"/>
        <v>252.76196795159998</v>
      </c>
      <c r="J32" s="1158">
        <f t="shared" si="5"/>
        <v>2548.9757400000003</v>
      </c>
      <c r="K32" s="1158">
        <f t="shared" si="6"/>
        <v>2761.3903850000002</v>
      </c>
      <c r="L32" s="1159">
        <f t="shared" si="7"/>
        <v>2973.80503</v>
      </c>
    </row>
    <row r="33" spans="1:12">
      <c r="A33" s="1157" t="s">
        <v>435</v>
      </c>
      <c r="B33" s="1158">
        <v>788.97</v>
      </c>
      <c r="C33" s="1158">
        <f t="shared" si="0"/>
        <v>1016.285353902</v>
      </c>
      <c r="D33" s="1158">
        <f t="shared" si="10"/>
        <v>1092.72345</v>
      </c>
      <c r="E33" s="1158">
        <f t="shared" si="9"/>
        <v>1407.5552151542699</v>
      </c>
      <c r="F33" s="1158">
        <f t="shared" si="2"/>
        <v>197.24250000000001</v>
      </c>
      <c r="G33" s="1158">
        <f t="shared" si="11"/>
        <v>254.0713384755</v>
      </c>
      <c r="H33" s="1158">
        <f t="shared" si="3"/>
        <v>157.79400000000001</v>
      </c>
      <c r="I33" s="1158">
        <f t="shared" si="12"/>
        <v>203.2570707804</v>
      </c>
      <c r="J33" s="1158">
        <f t="shared" si="5"/>
        <v>2049.74406</v>
      </c>
      <c r="K33" s="1158">
        <f t="shared" si="6"/>
        <v>2220.5560650000002</v>
      </c>
      <c r="L33" s="1159">
        <f t="shared" si="7"/>
        <v>2391.36807</v>
      </c>
    </row>
    <row r="34" spans="1:12">
      <c r="A34" s="1157" t="s">
        <v>436</v>
      </c>
      <c r="B34" s="1158">
        <v>947.3</v>
      </c>
      <c r="C34" s="1158">
        <f t="shared" si="0"/>
        <v>1220.2328551799999</v>
      </c>
      <c r="D34" s="1158">
        <f t="shared" si="10"/>
        <v>1312.0104999999999</v>
      </c>
      <c r="E34" s="1158">
        <f t="shared" si="9"/>
        <v>1690.0225044242998</v>
      </c>
      <c r="F34" s="1158">
        <f t="shared" si="2"/>
        <v>236.82499999999999</v>
      </c>
      <c r="G34" s="1158">
        <f t="shared" si="11"/>
        <v>305.05821379499997</v>
      </c>
      <c r="H34" s="1158">
        <f t="shared" si="3"/>
        <v>189.45999999999998</v>
      </c>
      <c r="I34" s="1158">
        <f t="shared" si="12"/>
        <v>244.04657103599996</v>
      </c>
      <c r="J34" s="1158">
        <f t="shared" si="5"/>
        <v>2461.0853999999999</v>
      </c>
      <c r="K34" s="1158">
        <f t="shared" si="6"/>
        <v>2666.1758500000001</v>
      </c>
      <c r="L34" s="1159">
        <f t="shared" si="7"/>
        <v>2871.2662999999998</v>
      </c>
    </row>
    <row r="35" spans="1:12">
      <c r="A35" s="1157" t="s">
        <v>437</v>
      </c>
      <c r="B35" s="1158">
        <v>947.3</v>
      </c>
      <c r="C35" s="1158">
        <f t="shared" si="0"/>
        <v>1220.2328551799999</v>
      </c>
      <c r="D35" s="1158">
        <f t="shared" si="10"/>
        <v>1312.0104999999999</v>
      </c>
      <c r="E35" s="1158">
        <f t="shared" si="9"/>
        <v>1690.0225044242998</v>
      </c>
      <c r="F35" s="1158">
        <f t="shared" si="2"/>
        <v>236.82499999999999</v>
      </c>
      <c r="G35" s="1158">
        <f t="shared" si="11"/>
        <v>305.05821379499997</v>
      </c>
      <c r="H35" s="1158">
        <f t="shared" si="3"/>
        <v>189.45999999999998</v>
      </c>
      <c r="I35" s="1158">
        <f t="shared" si="12"/>
        <v>244.04657103599996</v>
      </c>
      <c r="J35" s="1158">
        <f t="shared" si="5"/>
        <v>2461.0853999999999</v>
      </c>
      <c r="K35" s="1158">
        <f t="shared" si="6"/>
        <v>2666.1758500000001</v>
      </c>
      <c r="L35" s="1159">
        <f t="shared" si="7"/>
        <v>2871.2662999999998</v>
      </c>
    </row>
    <row r="36" spans="1:12">
      <c r="A36" s="1157" t="s">
        <v>31</v>
      </c>
      <c r="B36" s="1158">
        <v>663.11</v>
      </c>
      <c r="C36" s="1158">
        <f t="shared" si="0"/>
        <v>854.16299862599999</v>
      </c>
      <c r="D36" s="1158">
        <f t="shared" si="10"/>
        <v>918.40735000000006</v>
      </c>
      <c r="E36" s="1158">
        <f t="shared" si="9"/>
        <v>1183.01575309701</v>
      </c>
      <c r="F36" s="1158">
        <f t="shared" si="2"/>
        <v>165.7775</v>
      </c>
      <c r="G36" s="1158">
        <f t="shared" si="11"/>
        <v>213.5407496565</v>
      </c>
      <c r="H36" s="1158">
        <f t="shared" si="3"/>
        <v>132.62200000000001</v>
      </c>
      <c r="I36" s="1158">
        <f t="shared" si="12"/>
        <v>170.8325997252</v>
      </c>
      <c r="J36" s="1158">
        <f t="shared" si="5"/>
        <v>1722.7597800000001</v>
      </c>
      <c r="K36" s="1158">
        <f t="shared" si="6"/>
        <v>1866.3230950000002</v>
      </c>
      <c r="L36" s="1159">
        <f t="shared" si="7"/>
        <v>2009.8864100000001</v>
      </c>
    </row>
    <row r="37" spans="1:12">
      <c r="A37" s="1157" t="s">
        <v>709</v>
      </c>
      <c r="B37" s="1158">
        <v>1156.8499999999999</v>
      </c>
      <c r="C37" s="1158">
        <f t="shared" si="0"/>
        <v>1490.1576887099998</v>
      </c>
      <c r="D37" s="1158">
        <f t="shared" si="10"/>
        <v>1602.2372499999999</v>
      </c>
      <c r="E37" s="1158">
        <f t="shared" si="9"/>
        <v>2063.8683988633497</v>
      </c>
      <c r="F37" s="1158">
        <f t="shared" si="2"/>
        <v>289.21249999999998</v>
      </c>
      <c r="G37" s="1158">
        <f t="shared" si="11"/>
        <v>372.53942217749994</v>
      </c>
      <c r="H37" s="1158">
        <f t="shared" si="3"/>
        <v>231.36999999999998</v>
      </c>
      <c r="I37" s="1158">
        <f t="shared" si="12"/>
        <v>298.03153774199995</v>
      </c>
      <c r="J37" s="1158">
        <f t="shared" si="5"/>
        <v>3005.4962999999998</v>
      </c>
      <c r="K37" s="1158">
        <f t="shared" si="6"/>
        <v>3255.9543250000002</v>
      </c>
      <c r="L37" s="1159">
        <f t="shared" si="7"/>
        <v>3506.4123499999996</v>
      </c>
    </row>
    <row r="38" spans="1:12">
      <c r="A38" s="1157" t="s">
        <v>438</v>
      </c>
      <c r="B38" s="1158">
        <v>755.09</v>
      </c>
      <c r="C38" s="1158">
        <f t="shared" si="0"/>
        <v>972.64396349399999</v>
      </c>
      <c r="D38" s="1158">
        <f t="shared" si="10"/>
        <v>1045.7996500000002</v>
      </c>
      <c r="E38" s="1158">
        <f t="shared" si="9"/>
        <v>1347.1118894391902</v>
      </c>
      <c r="F38" s="1158">
        <f t="shared" si="2"/>
        <v>188.77250000000001</v>
      </c>
      <c r="G38" s="1158">
        <f t="shared" si="11"/>
        <v>243.1609908735</v>
      </c>
      <c r="H38" s="1158">
        <f t="shared" si="3"/>
        <v>151.018</v>
      </c>
      <c r="I38" s="1158">
        <f t="shared" si="12"/>
        <v>194.5287926988</v>
      </c>
      <c r="J38" s="1158">
        <f t="shared" si="5"/>
        <v>1961.7238200000002</v>
      </c>
      <c r="K38" s="1158">
        <f t="shared" si="6"/>
        <v>2125.2008050000004</v>
      </c>
      <c r="L38" s="1159">
        <f t="shared" si="7"/>
        <v>2288.6777900000002</v>
      </c>
    </row>
    <row r="39" spans="1:12">
      <c r="A39" s="1157" t="s">
        <v>36</v>
      </c>
      <c r="B39" s="1158">
        <v>867.64</v>
      </c>
      <c r="C39" s="1158">
        <f t="shared" si="0"/>
        <v>1117.6214868239999</v>
      </c>
      <c r="D39" s="1158">
        <f t="shared" si="10"/>
        <v>1201.6813999999999</v>
      </c>
      <c r="E39" s="1158">
        <f t="shared" si="9"/>
        <v>1547.9057592512399</v>
      </c>
      <c r="F39" s="1158">
        <f t="shared" si="2"/>
        <v>216.91</v>
      </c>
      <c r="G39" s="1158">
        <f>F39*1.2881166</f>
        <v>279.40537170599998</v>
      </c>
      <c r="H39" s="1158">
        <f t="shared" si="3"/>
        <v>173.52799999999999</v>
      </c>
      <c r="I39" s="1158">
        <f>H39*1.2881166</f>
        <v>223.52429736479999</v>
      </c>
      <c r="J39" s="1158">
        <f>B39*4.33*0.6</f>
        <v>2254.1287199999997</v>
      </c>
      <c r="K39" s="1158">
        <f>B39*4.33*0.65</f>
        <v>2441.9727800000001</v>
      </c>
      <c r="L39" s="1159">
        <f>B39*4.33*0.7</f>
        <v>2629.8168399999995</v>
      </c>
    </row>
    <row r="40" spans="1:12">
      <c r="A40" s="1157" t="s">
        <v>37</v>
      </c>
      <c r="B40" s="1158">
        <v>1156.8499999999999</v>
      </c>
      <c r="C40" s="1158">
        <f t="shared" si="0"/>
        <v>1490.1576887099998</v>
      </c>
      <c r="D40" s="1158">
        <f t="shared" si="10"/>
        <v>1602.2372499999999</v>
      </c>
      <c r="E40" s="1158">
        <f t="shared" si="9"/>
        <v>2063.8683988633497</v>
      </c>
      <c r="F40" s="1158">
        <f t="shared" si="2"/>
        <v>289.21249999999998</v>
      </c>
      <c r="G40" s="1158">
        <f>F40*1.2881166</f>
        <v>372.53942217749994</v>
      </c>
      <c r="H40" s="1158">
        <f t="shared" si="3"/>
        <v>231.36999999999998</v>
      </c>
      <c r="I40" s="1158">
        <f>H40*1.2881166</f>
        <v>298.03153774199995</v>
      </c>
      <c r="J40" s="1158">
        <f>B40*4.33*0.6</f>
        <v>3005.4962999999998</v>
      </c>
      <c r="K40" s="1158">
        <f>B40*4.33*0.65</f>
        <v>3255.9543250000002</v>
      </c>
      <c r="L40" s="1159">
        <f>B40*4.33*0.7</f>
        <v>3506.4123499999996</v>
      </c>
    </row>
    <row r="41" spans="1:12">
      <c r="A41" s="1157" t="s">
        <v>439</v>
      </c>
      <c r="B41" s="1158">
        <v>1014.83</v>
      </c>
      <c r="C41" s="1158">
        <f t="shared" si="0"/>
        <v>1307.2193691780001</v>
      </c>
      <c r="D41" s="1158">
        <f t="shared" si="10"/>
        <v>1405.53955</v>
      </c>
      <c r="E41" s="1158">
        <f t="shared" si="9"/>
        <v>1810.4988263115299</v>
      </c>
      <c r="F41" s="1158">
        <f t="shared" si="2"/>
        <v>253.70750000000001</v>
      </c>
      <c r="G41" s="1158">
        <f t="shared" si="11"/>
        <v>326.80484229450002</v>
      </c>
      <c r="H41" s="1158">
        <f t="shared" si="3"/>
        <v>202.96600000000001</v>
      </c>
      <c r="I41" s="1158">
        <f t="shared" si="12"/>
        <v>261.44387383560002</v>
      </c>
      <c r="J41" s="1158">
        <f t="shared" si="5"/>
        <v>2636.5283400000003</v>
      </c>
      <c r="K41" s="1158">
        <f t="shared" si="6"/>
        <v>2856.2390350000005</v>
      </c>
      <c r="L41" s="1159">
        <f t="shared" si="7"/>
        <v>3075.9497300000003</v>
      </c>
    </row>
    <row r="42" spans="1:12">
      <c r="A42" s="1157" t="s">
        <v>440</v>
      </c>
      <c r="B42" s="1158">
        <v>940.21</v>
      </c>
      <c r="C42" s="1158">
        <f t="shared" si="0"/>
        <v>1211.100108486</v>
      </c>
      <c r="D42" s="1158">
        <f t="shared" si="10"/>
        <v>1302.19085</v>
      </c>
      <c r="E42" s="1158">
        <f t="shared" si="9"/>
        <v>1677.3736502531099</v>
      </c>
      <c r="F42" s="1158">
        <f t="shared" si="2"/>
        <v>235.05250000000001</v>
      </c>
      <c r="G42" s="1158">
        <f t="shared" si="11"/>
        <v>302.77502712149999</v>
      </c>
      <c r="H42" s="1158">
        <f t="shared" si="3"/>
        <v>188.042</v>
      </c>
      <c r="I42" s="1158">
        <f t="shared" si="12"/>
        <v>242.2200216972</v>
      </c>
      <c r="J42" s="1158">
        <f t="shared" si="5"/>
        <v>2442.6655799999999</v>
      </c>
      <c r="K42" s="1158">
        <f t="shared" si="6"/>
        <v>2646.2210450000002</v>
      </c>
      <c r="L42" s="1159">
        <f t="shared" si="7"/>
        <v>2849.7765099999997</v>
      </c>
    </row>
    <row r="43" spans="1:12">
      <c r="A43" s="1157" t="s">
        <v>441</v>
      </c>
      <c r="B43" s="1158">
        <v>1247.2</v>
      </c>
      <c r="C43" s="1158">
        <f t="shared" si="0"/>
        <v>1606.53902352</v>
      </c>
      <c r="D43" s="1158">
        <f t="shared" si="10"/>
        <v>1727.3720000000001</v>
      </c>
      <c r="E43" s="1158">
        <f t="shared" si="9"/>
        <v>2225.0565475752001</v>
      </c>
      <c r="F43" s="1158">
        <f t="shared" si="2"/>
        <v>311.8</v>
      </c>
      <c r="G43" s="1158">
        <f t="shared" si="11"/>
        <v>401.63475588</v>
      </c>
      <c r="H43" s="1158">
        <f t="shared" si="3"/>
        <v>249.44</v>
      </c>
      <c r="I43" s="1158">
        <f t="shared" si="12"/>
        <v>321.30780470399998</v>
      </c>
      <c r="J43" s="1158">
        <f t="shared" si="5"/>
        <v>3240.2256000000002</v>
      </c>
      <c r="K43" s="1158">
        <f t="shared" si="6"/>
        <v>3510.2444</v>
      </c>
      <c r="L43" s="1159">
        <f t="shared" si="7"/>
        <v>3780.2631999999999</v>
      </c>
    </row>
    <row r="44" spans="1:12">
      <c r="A44" s="1157" t="s">
        <v>442</v>
      </c>
      <c r="B44" s="1158">
        <v>925.29</v>
      </c>
      <c r="C44" s="1158">
        <f t="shared" si="0"/>
        <v>1191.881408814</v>
      </c>
      <c r="D44" s="1158">
        <f t="shared" si="10"/>
        <v>1281.52665</v>
      </c>
      <c r="E44" s="1158">
        <f t="shared" si="9"/>
        <v>1650.7557512073899</v>
      </c>
      <c r="F44" s="1158">
        <f t="shared" si="2"/>
        <v>231.32249999999999</v>
      </c>
      <c r="G44" s="1158">
        <f t="shared" si="11"/>
        <v>297.9703522035</v>
      </c>
      <c r="H44" s="1158">
        <f t="shared" si="3"/>
        <v>185.05799999999999</v>
      </c>
      <c r="I44" s="1158">
        <f t="shared" si="12"/>
        <v>238.37628176279998</v>
      </c>
      <c r="J44" s="1158">
        <f t="shared" si="5"/>
        <v>2403.9034199999996</v>
      </c>
      <c r="K44" s="1158">
        <f t="shared" si="6"/>
        <v>2604.228705</v>
      </c>
      <c r="L44" s="1159">
        <f t="shared" si="7"/>
        <v>2804.5539899999994</v>
      </c>
    </row>
    <row r="45" spans="1:12">
      <c r="A45" s="1157" t="s">
        <v>46</v>
      </c>
      <c r="B45" s="1158">
        <v>835.74</v>
      </c>
      <c r="C45" s="1158">
        <f t="shared" si="0"/>
        <v>1076.530567284</v>
      </c>
      <c r="D45" s="1158">
        <f t="shared" si="10"/>
        <v>1157.4999</v>
      </c>
      <c r="E45" s="1158">
        <f t="shared" si="9"/>
        <v>1490.9948356883399</v>
      </c>
      <c r="F45" s="1158">
        <f t="shared" si="2"/>
        <v>208.935</v>
      </c>
      <c r="G45" s="1158">
        <f t="shared" si="11"/>
        <v>269.13264182099999</v>
      </c>
      <c r="H45" s="1158">
        <f t="shared" si="3"/>
        <v>167.148</v>
      </c>
      <c r="I45" s="1158">
        <f t="shared" si="12"/>
        <v>215.30611345679998</v>
      </c>
      <c r="J45" s="1158">
        <f t="shared" si="5"/>
        <v>2171.25252</v>
      </c>
      <c r="K45" s="1158">
        <f t="shared" si="6"/>
        <v>2352.1902300000002</v>
      </c>
      <c r="L45" s="1159">
        <f t="shared" si="7"/>
        <v>2533.1279399999999</v>
      </c>
    </row>
    <row r="46" spans="1:12">
      <c r="A46" s="1157" t="s">
        <v>443</v>
      </c>
      <c r="B46" s="1158">
        <v>1156.8499999999999</v>
      </c>
      <c r="C46" s="1158">
        <f t="shared" si="0"/>
        <v>1490.1576887099998</v>
      </c>
      <c r="D46" s="1158">
        <f t="shared" si="10"/>
        <v>1602.2372499999999</v>
      </c>
      <c r="E46" s="1158">
        <f t="shared" si="9"/>
        <v>2063.8683988633497</v>
      </c>
      <c r="F46" s="1158">
        <f t="shared" si="2"/>
        <v>289.21249999999998</v>
      </c>
      <c r="G46" s="1158">
        <f t="shared" si="11"/>
        <v>372.53942217749994</v>
      </c>
      <c r="H46" s="1158">
        <f t="shared" si="3"/>
        <v>231.36999999999998</v>
      </c>
      <c r="I46" s="1158">
        <f t="shared" si="12"/>
        <v>298.03153774199995</v>
      </c>
      <c r="J46" s="1158">
        <f t="shared" si="5"/>
        <v>3005.4962999999998</v>
      </c>
      <c r="K46" s="1158">
        <f t="shared" si="6"/>
        <v>3255.9543250000002</v>
      </c>
      <c r="L46" s="1159">
        <f t="shared" si="7"/>
        <v>3506.4123499999996</v>
      </c>
    </row>
    <row r="47" spans="1:12">
      <c r="A47" s="1157" t="s">
        <v>444</v>
      </c>
      <c r="B47" s="1158">
        <v>581.11</v>
      </c>
      <c r="C47" s="1158">
        <f t="shared" si="0"/>
        <v>748.537437426</v>
      </c>
      <c r="D47" s="1158">
        <f t="shared" si="10"/>
        <v>804.83735000000001</v>
      </c>
      <c r="E47" s="1158">
        <f t="shared" si="9"/>
        <v>1036.72435083501</v>
      </c>
      <c r="F47" s="1158">
        <f t="shared" si="2"/>
        <v>145.2775</v>
      </c>
      <c r="G47" s="1158">
        <f t="shared" si="11"/>
        <v>187.1343593565</v>
      </c>
      <c r="H47" s="1158">
        <f t="shared" si="3"/>
        <v>116.22200000000001</v>
      </c>
      <c r="I47" s="1158">
        <f t="shared" si="12"/>
        <v>149.70748748520001</v>
      </c>
      <c r="J47" s="1158">
        <f t="shared" si="5"/>
        <v>1509.72378</v>
      </c>
      <c r="K47" s="1158">
        <f t="shared" si="6"/>
        <v>1635.5340950000002</v>
      </c>
      <c r="L47" s="1159">
        <f t="shared" si="7"/>
        <v>1761.3444100000002</v>
      </c>
    </row>
    <row r="48" spans="1:12">
      <c r="A48" s="1157" t="s">
        <v>710</v>
      </c>
      <c r="B48" s="1158">
        <v>1614.55</v>
      </c>
      <c r="C48" s="1158">
        <f t="shared" si="0"/>
        <v>2079.7286565299996</v>
      </c>
      <c r="D48" s="1158">
        <f t="shared" si="10"/>
        <v>2236.15175</v>
      </c>
      <c r="E48" s="1158">
        <f t="shared" si="9"/>
        <v>2880.4241892940499</v>
      </c>
      <c r="F48" s="1158">
        <f t="shared" si="2"/>
        <v>403.63749999999999</v>
      </c>
      <c r="G48" s="1158">
        <f t="shared" si="11"/>
        <v>519.93216413249991</v>
      </c>
      <c r="H48" s="1158">
        <f t="shared" si="3"/>
        <v>322.90999999999997</v>
      </c>
      <c r="I48" s="1158">
        <f t="shared" si="12"/>
        <v>415.94573130599991</v>
      </c>
      <c r="J48" s="1158">
        <f t="shared" si="5"/>
        <v>4194.6009000000004</v>
      </c>
      <c r="K48" s="1158">
        <f t="shared" si="6"/>
        <v>4544.1509750000005</v>
      </c>
      <c r="L48" s="1159">
        <f t="shared" si="7"/>
        <v>4893.7010499999997</v>
      </c>
    </row>
    <row r="49" spans="1:12">
      <c r="A49" s="1157" t="s">
        <v>445</v>
      </c>
      <c r="B49" s="1158">
        <v>1286.27</v>
      </c>
      <c r="C49" s="1158">
        <f t="shared" si="0"/>
        <v>1656.8657390819999</v>
      </c>
      <c r="D49" s="1158">
        <f t="shared" si="10"/>
        <v>1781.48395</v>
      </c>
      <c r="E49" s="1158">
        <f t="shared" si="9"/>
        <v>2294.7590486285699</v>
      </c>
      <c r="F49" s="1158">
        <f t="shared" si="2"/>
        <v>321.5675</v>
      </c>
      <c r="G49" s="1158">
        <f t="shared" si="11"/>
        <v>414.21643477049997</v>
      </c>
      <c r="H49" s="1158">
        <f t="shared" si="3"/>
        <v>257.25400000000002</v>
      </c>
      <c r="I49" s="1158">
        <f t="shared" si="12"/>
        <v>331.37314781640004</v>
      </c>
      <c r="J49" s="1158">
        <f t="shared" si="5"/>
        <v>3341.72946</v>
      </c>
      <c r="K49" s="1158">
        <f t="shared" si="6"/>
        <v>3620.2069150000002</v>
      </c>
      <c r="L49" s="1159">
        <f t="shared" si="7"/>
        <v>3898.6843699999999</v>
      </c>
    </row>
    <row r="50" spans="1:12">
      <c r="A50" s="1157" t="s">
        <v>901</v>
      </c>
      <c r="B50" s="1158">
        <v>1015.33</v>
      </c>
      <c r="C50" s="1158">
        <f t="shared" si="0"/>
        <v>1307.8634274779999</v>
      </c>
      <c r="D50" s="1158">
        <f t="shared" si="10"/>
        <v>1406.2320500000001</v>
      </c>
      <c r="E50" s="1158">
        <f t="shared" si="9"/>
        <v>1811.39084705703</v>
      </c>
      <c r="F50" s="1158">
        <f t="shared" si="2"/>
        <v>253.83250000000001</v>
      </c>
      <c r="G50" s="1158">
        <f t="shared" si="11"/>
        <v>326.96585686949999</v>
      </c>
      <c r="H50" s="1158">
        <f t="shared" si="3"/>
        <v>203.066</v>
      </c>
      <c r="I50" s="1158">
        <f t="shared" si="12"/>
        <v>261.57268549560001</v>
      </c>
      <c r="J50" s="1158">
        <f t="shared" si="5"/>
        <v>2637.8273400000003</v>
      </c>
      <c r="K50" s="1158">
        <f t="shared" si="6"/>
        <v>2857.6462850000007</v>
      </c>
      <c r="L50" s="1159">
        <f t="shared" si="7"/>
        <v>3077.4652300000002</v>
      </c>
    </row>
    <row r="51" spans="1:12">
      <c r="A51" s="1157" t="s">
        <v>446</v>
      </c>
      <c r="B51" s="1158">
        <v>1301.02</v>
      </c>
      <c r="C51" s="1158">
        <f t="shared" si="0"/>
        <v>1675.8654589319999</v>
      </c>
      <c r="D51" s="1158">
        <f t="shared" si="10"/>
        <v>1801.9127000000001</v>
      </c>
      <c r="E51" s="1158">
        <f t="shared" si="9"/>
        <v>2321.0736606208202</v>
      </c>
      <c r="F51" s="1158">
        <f t="shared" si="2"/>
        <v>325.255</v>
      </c>
      <c r="G51" s="1158">
        <f t="shared" si="11"/>
        <v>418.96636473299998</v>
      </c>
      <c r="H51" s="1158">
        <f t="shared" si="3"/>
        <v>260.20400000000001</v>
      </c>
      <c r="I51" s="1158">
        <f t="shared" si="12"/>
        <v>335.17309178639999</v>
      </c>
      <c r="J51" s="1158">
        <f t="shared" si="5"/>
        <v>3380.0499599999998</v>
      </c>
      <c r="K51" s="1158">
        <f t="shared" si="6"/>
        <v>3661.7207899999999</v>
      </c>
      <c r="L51" s="1159">
        <f t="shared" si="7"/>
        <v>3943.3916199999994</v>
      </c>
    </row>
    <row r="52" spans="1:12">
      <c r="A52" s="1157" t="s">
        <v>902</v>
      </c>
      <c r="B52" s="1158">
        <v>976.6</v>
      </c>
      <c r="C52" s="1158">
        <f t="shared" si="0"/>
        <v>1257.9746715599999</v>
      </c>
      <c r="D52" s="1158">
        <f t="shared" si="10"/>
        <v>1352.5910000000001</v>
      </c>
      <c r="E52" s="1158">
        <f t="shared" si="9"/>
        <v>1742.2949201106001</v>
      </c>
      <c r="F52" s="1158">
        <f t="shared" si="2"/>
        <v>244.15</v>
      </c>
      <c r="G52" s="1158">
        <f t="shared" si="11"/>
        <v>314.49366788999998</v>
      </c>
      <c r="H52" s="1158">
        <f t="shared" si="3"/>
        <v>195.32</v>
      </c>
      <c r="I52" s="1158">
        <f t="shared" si="12"/>
        <v>251.59493431199999</v>
      </c>
      <c r="J52" s="1158">
        <f t="shared" si="5"/>
        <v>2537.2067999999999</v>
      </c>
      <c r="K52" s="1158">
        <f t="shared" si="6"/>
        <v>2748.6406999999999</v>
      </c>
      <c r="L52" s="1159">
        <f t="shared" si="7"/>
        <v>2960.0745999999999</v>
      </c>
    </row>
    <row r="53" spans="1:12">
      <c r="A53" s="1157" t="s">
        <v>903</v>
      </c>
      <c r="B53" s="1158">
        <v>1104.3699999999999</v>
      </c>
      <c r="C53" s="1158">
        <f t="shared" si="0"/>
        <v>1422.5573295419997</v>
      </c>
      <c r="D53" s="1158">
        <f t="shared" si="10"/>
        <v>1529.5524499999999</v>
      </c>
      <c r="E53" s="1158">
        <f t="shared" si="9"/>
        <v>1970.2419014156699</v>
      </c>
      <c r="F53" s="1158">
        <f t="shared" si="2"/>
        <v>276.09249999999997</v>
      </c>
      <c r="G53" s="1158">
        <f t="shared" si="11"/>
        <v>355.63933238549993</v>
      </c>
      <c r="H53" s="1158">
        <f t="shared" si="3"/>
        <v>220.87399999999997</v>
      </c>
      <c r="I53" s="1158">
        <f t="shared" si="12"/>
        <v>284.51146590839994</v>
      </c>
      <c r="J53" s="1158">
        <f t="shared" si="5"/>
        <v>2869.1532599999996</v>
      </c>
      <c r="K53" s="1158">
        <f t="shared" si="6"/>
        <v>3108.2493650000001</v>
      </c>
      <c r="L53" s="1159">
        <f t="shared" si="7"/>
        <v>3347.3454699999998</v>
      </c>
    </row>
    <row r="54" spans="1:12">
      <c r="A54" s="1157" t="s">
        <v>447</v>
      </c>
      <c r="B54" s="1158">
        <v>835.74</v>
      </c>
      <c r="C54" s="1158">
        <f t="shared" si="0"/>
        <v>1076.530567284</v>
      </c>
      <c r="D54" s="1158">
        <f t="shared" si="10"/>
        <v>1157.4999</v>
      </c>
      <c r="E54" s="1158">
        <f t="shared" si="9"/>
        <v>1490.9948356883399</v>
      </c>
      <c r="F54" s="1158">
        <f t="shared" si="2"/>
        <v>208.935</v>
      </c>
      <c r="G54" s="1158">
        <f t="shared" si="11"/>
        <v>269.13264182099999</v>
      </c>
      <c r="H54" s="1158">
        <f t="shared" si="3"/>
        <v>167.148</v>
      </c>
      <c r="I54" s="1158">
        <f t="shared" si="12"/>
        <v>215.30611345679998</v>
      </c>
      <c r="J54" s="1158">
        <f t="shared" si="5"/>
        <v>2171.25252</v>
      </c>
      <c r="K54" s="1158">
        <f t="shared" si="6"/>
        <v>2352.1902300000002</v>
      </c>
      <c r="L54" s="1159">
        <f t="shared" si="7"/>
        <v>2533.1279399999999</v>
      </c>
    </row>
    <row r="55" spans="1:12">
      <c r="A55" s="1157" t="s">
        <v>448</v>
      </c>
      <c r="B55" s="1158">
        <v>537.26</v>
      </c>
      <c r="C55" s="1158">
        <f t="shared" si="0"/>
        <v>692.05352451599992</v>
      </c>
      <c r="D55" s="1158">
        <f t="shared" si="10"/>
        <v>744.10509999999999</v>
      </c>
      <c r="E55" s="1158">
        <f t="shared" si="9"/>
        <v>958.49413145465996</v>
      </c>
      <c r="F55" s="1158">
        <f t="shared" si="2"/>
        <v>134.315</v>
      </c>
      <c r="G55" s="1158">
        <f t="shared" si="11"/>
        <v>173.01338112899998</v>
      </c>
      <c r="H55" s="1158">
        <f t="shared" si="3"/>
        <v>107.452</v>
      </c>
      <c r="I55" s="1158">
        <f t="shared" si="12"/>
        <v>138.41070490319998</v>
      </c>
      <c r="J55" s="1158">
        <f t="shared" si="5"/>
        <v>1395.8014799999999</v>
      </c>
      <c r="K55" s="1158">
        <f t="shared" si="6"/>
        <v>1512.1182699999999</v>
      </c>
      <c r="L55" s="1159">
        <f t="shared" si="7"/>
        <v>1628.4350599999998</v>
      </c>
    </row>
    <row r="56" spans="1:12">
      <c r="A56" s="1157" t="s">
        <v>711</v>
      </c>
      <c r="B56" s="1158">
        <v>738.07</v>
      </c>
      <c r="C56" s="1158">
        <f t="shared" si="0"/>
        <v>950.72021896199999</v>
      </c>
      <c r="D56" s="1158">
        <f t="shared" si="10"/>
        <v>1022.2269500000001</v>
      </c>
      <c r="E56" s="1158">
        <f t="shared" si="9"/>
        <v>1316.7475032623702</v>
      </c>
      <c r="F56" s="1158">
        <f t="shared" si="2"/>
        <v>184.51750000000001</v>
      </c>
      <c r="G56" s="1158">
        <f t="shared" si="11"/>
        <v>237.6800547405</v>
      </c>
      <c r="H56" s="1158">
        <f t="shared" si="3"/>
        <v>147.614</v>
      </c>
      <c r="I56" s="1158">
        <f t="shared" si="12"/>
        <v>190.1440437924</v>
      </c>
      <c r="J56" s="1158">
        <f t="shared" si="5"/>
        <v>1917.50586</v>
      </c>
      <c r="K56" s="1158">
        <f t="shared" si="6"/>
        <v>2077.2980150000003</v>
      </c>
      <c r="L56" s="1159">
        <f t="shared" si="7"/>
        <v>2237.0901699999999</v>
      </c>
    </row>
    <row r="57" spans="1:12">
      <c r="A57" s="1157" t="s">
        <v>712</v>
      </c>
      <c r="B57" s="1158">
        <v>455.36</v>
      </c>
      <c r="C57" s="1158">
        <f t="shared" si="0"/>
        <v>586.55677497600004</v>
      </c>
      <c r="D57" s="1158">
        <f t="shared" si="10"/>
        <v>630.67360000000008</v>
      </c>
      <c r="E57" s="1158">
        <f t="shared" si="9"/>
        <v>812.38113334176012</v>
      </c>
      <c r="F57" s="1158">
        <f t="shared" si="2"/>
        <v>113.84</v>
      </c>
      <c r="G57" s="1158">
        <f t="shared" si="11"/>
        <v>146.63919374400001</v>
      </c>
      <c r="H57" s="1158">
        <f t="shared" si="3"/>
        <v>91.072000000000003</v>
      </c>
      <c r="I57" s="1158">
        <f t="shared" si="12"/>
        <v>117.31135499519999</v>
      </c>
      <c r="J57" s="1158">
        <f t="shared" si="5"/>
        <v>1183.0252800000001</v>
      </c>
      <c r="K57" s="1158">
        <f t="shared" si="6"/>
        <v>1281.6107200000001</v>
      </c>
      <c r="L57" s="1159">
        <f t="shared" si="7"/>
        <v>1380.19616</v>
      </c>
    </row>
    <row r="58" spans="1:12">
      <c r="A58" s="1157" t="s">
        <v>449</v>
      </c>
      <c r="B58" s="1158">
        <v>513.77</v>
      </c>
      <c r="C58" s="1158">
        <f t="shared" si="0"/>
        <v>661.79566558199997</v>
      </c>
      <c r="D58" s="1158">
        <f t="shared" si="10"/>
        <v>711.57145000000003</v>
      </c>
      <c r="E58" s="1158">
        <f t="shared" si="9"/>
        <v>916.58699683107</v>
      </c>
      <c r="F58" s="1158">
        <f t="shared" si="2"/>
        <v>128.4425</v>
      </c>
      <c r="G58" s="1158">
        <f t="shared" si="11"/>
        <v>165.44891639549999</v>
      </c>
      <c r="H58" s="1158">
        <f t="shared" si="3"/>
        <v>102.75399999999999</v>
      </c>
      <c r="I58" s="1158">
        <f t="shared" si="12"/>
        <v>132.35913311639999</v>
      </c>
      <c r="J58" s="1158">
        <f t="shared" si="5"/>
        <v>1334.7744599999999</v>
      </c>
      <c r="K58" s="1158">
        <f t="shared" si="6"/>
        <v>1446.0056650000001</v>
      </c>
      <c r="L58" s="1159">
        <f t="shared" si="7"/>
        <v>1557.23687</v>
      </c>
    </row>
    <row r="59" spans="1:12">
      <c r="A59" s="1157" t="s">
        <v>904</v>
      </c>
      <c r="B59" s="1158">
        <v>857.92</v>
      </c>
      <c r="C59" s="1158">
        <f t="shared" si="0"/>
        <v>1105.1009934719998</v>
      </c>
      <c r="D59" s="1158">
        <f t="shared" si="10"/>
        <v>1188.2192</v>
      </c>
      <c r="E59" s="1158">
        <f t="shared" si="9"/>
        <v>1530.56487595872</v>
      </c>
      <c r="F59" s="1158">
        <f t="shared" si="2"/>
        <v>214.48</v>
      </c>
      <c r="G59" s="1158">
        <f t="shared" si="11"/>
        <v>276.27524836799995</v>
      </c>
      <c r="H59" s="1158">
        <f t="shared" si="3"/>
        <v>171.584</v>
      </c>
      <c r="I59" s="1158">
        <f t="shared" si="12"/>
        <v>221.02019869439999</v>
      </c>
      <c r="J59" s="1158">
        <f t="shared" si="5"/>
        <v>2228.8761599999998</v>
      </c>
      <c r="K59" s="1158">
        <f t="shared" si="6"/>
        <v>2414.6158399999999</v>
      </c>
      <c r="L59" s="1159">
        <f t="shared" si="7"/>
        <v>2600.3555199999996</v>
      </c>
    </row>
    <row r="60" spans="1:12">
      <c r="A60" s="1157" t="s">
        <v>905</v>
      </c>
      <c r="B60" s="1158">
        <v>656.66</v>
      </c>
      <c r="C60" s="1158">
        <f t="shared" si="0"/>
        <v>845.85464655599992</v>
      </c>
      <c r="D60" s="1158">
        <f t="shared" si="10"/>
        <v>909.47409999999991</v>
      </c>
      <c r="E60" s="1158">
        <f t="shared" si="9"/>
        <v>1171.5086854800597</v>
      </c>
      <c r="F60" s="1158">
        <f t="shared" si="2"/>
        <v>164.16499999999999</v>
      </c>
      <c r="G60" s="1158">
        <f t="shared" si="11"/>
        <v>211.46366163899998</v>
      </c>
      <c r="H60" s="1158">
        <f t="shared" si="3"/>
        <v>131.33199999999999</v>
      </c>
      <c r="I60" s="1158">
        <f t="shared" si="12"/>
        <v>169.17092931119998</v>
      </c>
      <c r="J60" s="1158">
        <f t="shared" si="5"/>
        <v>1706.0026799999998</v>
      </c>
      <c r="K60" s="1158">
        <f t="shared" si="6"/>
        <v>1848.16957</v>
      </c>
      <c r="L60" s="1159">
        <f t="shared" si="7"/>
        <v>1990.3364599999998</v>
      </c>
    </row>
    <row r="61" spans="1:12">
      <c r="A61" s="1157" t="s">
        <v>906</v>
      </c>
      <c r="B61" s="1158">
        <v>546.22</v>
      </c>
      <c r="C61" s="1158">
        <f t="shared" si="0"/>
        <v>703.59504925199997</v>
      </c>
      <c r="D61" s="1158">
        <f t="shared" si="10"/>
        <v>756.51470000000006</v>
      </c>
      <c r="E61" s="1158">
        <f t="shared" si="9"/>
        <v>974.47914321402004</v>
      </c>
      <c r="F61" s="1158">
        <f t="shared" si="2"/>
        <v>136.55500000000001</v>
      </c>
      <c r="G61" s="1158">
        <f t="shared" si="11"/>
        <v>175.89876231299999</v>
      </c>
      <c r="H61" s="1158">
        <f t="shared" si="3"/>
        <v>109.244</v>
      </c>
      <c r="I61" s="1158">
        <f t="shared" si="12"/>
        <v>140.7190098504</v>
      </c>
      <c r="J61" s="1158">
        <f t="shared" si="5"/>
        <v>1419.0795600000001</v>
      </c>
      <c r="K61" s="1158">
        <f t="shared" si="6"/>
        <v>1537.3361900000002</v>
      </c>
      <c r="L61" s="1159">
        <f t="shared" si="7"/>
        <v>1655.5928200000001</v>
      </c>
    </row>
    <row r="62" spans="1:12">
      <c r="A62" s="1157" t="s">
        <v>907</v>
      </c>
      <c r="B62" s="1158">
        <v>686.5</v>
      </c>
      <c r="C62" s="1158">
        <f t="shared" si="0"/>
        <v>884.29204589999995</v>
      </c>
      <c r="D62" s="1158">
        <f t="shared" si="10"/>
        <v>950.80250000000001</v>
      </c>
      <c r="E62" s="1158">
        <f t="shared" si="9"/>
        <v>1224.7444835715</v>
      </c>
      <c r="F62" s="1158">
        <f t="shared" si="2"/>
        <v>171.625</v>
      </c>
      <c r="G62" s="1158">
        <f t="shared" si="11"/>
        <v>221.07301147499999</v>
      </c>
      <c r="H62" s="1158">
        <f t="shared" si="3"/>
        <v>137.30000000000001</v>
      </c>
      <c r="I62" s="1158">
        <f t="shared" si="12"/>
        <v>176.85840918</v>
      </c>
      <c r="J62" s="1158">
        <f t="shared" si="5"/>
        <v>1783.527</v>
      </c>
      <c r="K62" s="1158">
        <f t="shared" si="6"/>
        <v>1932.15425</v>
      </c>
      <c r="L62" s="1159">
        <f t="shared" si="7"/>
        <v>2080.7815000000001</v>
      </c>
    </row>
    <row r="63" spans="1:12">
      <c r="A63" s="1157" t="s">
        <v>908</v>
      </c>
      <c r="B63" s="1158">
        <v>1614.55</v>
      </c>
      <c r="C63" s="1158">
        <f t="shared" si="0"/>
        <v>2079.7286565299996</v>
      </c>
      <c r="D63" s="1158">
        <f t="shared" si="10"/>
        <v>2236.15175</v>
      </c>
      <c r="E63" s="1158">
        <f t="shared" si="9"/>
        <v>2880.4241892940499</v>
      </c>
      <c r="F63" s="1158">
        <f t="shared" si="2"/>
        <v>403.63749999999999</v>
      </c>
      <c r="G63" s="1158">
        <f t="shared" si="11"/>
        <v>519.93216413249991</v>
      </c>
      <c r="H63" s="1158">
        <f t="shared" si="3"/>
        <v>322.90999999999997</v>
      </c>
      <c r="I63" s="1158">
        <f t="shared" si="12"/>
        <v>415.94573130599991</v>
      </c>
      <c r="J63" s="1158">
        <f t="shared" si="5"/>
        <v>4194.6009000000004</v>
      </c>
      <c r="K63" s="1158">
        <f t="shared" si="6"/>
        <v>4544.1509750000005</v>
      </c>
      <c r="L63" s="1159">
        <f t="shared" si="7"/>
        <v>4893.7010499999997</v>
      </c>
    </row>
    <row r="64" spans="1:12">
      <c r="A64" s="1157" t="s">
        <v>909</v>
      </c>
      <c r="B64" s="1158">
        <v>746.2</v>
      </c>
      <c r="C64" s="1158">
        <f t="shared" si="0"/>
        <v>961.19260692</v>
      </c>
      <c r="D64" s="1158">
        <f t="shared" si="10"/>
        <v>1033.4870000000001</v>
      </c>
      <c r="E64" s="1158">
        <f t="shared" si="9"/>
        <v>1331.2517605842002</v>
      </c>
      <c r="F64" s="1158">
        <f t="shared" si="2"/>
        <v>186.55</v>
      </c>
      <c r="G64" s="1158">
        <f t="shared" si="11"/>
        <v>240.29815173</v>
      </c>
      <c r="H64" s="1158">
        <f t="shared" si="3"/>
        <v>149.24</v>
      </c>
      <c r="I64" s="1158">
        <f t="shared" si="12"/>
        <v>192.23852138399999</v>
      </c>
      <c r="J64" s="1158">
        <f t="shared" si="5"/>
        <v>1938.6276</v>
      </c>
      <c r="K64" s="1158">
        <f t="shared" si="6"/>
        <v>2100.1799000000001</v>
      </c>
      <c r="L64" s="1159">
        <f t="shared" si="7"/>
        <v>2261.7321999999999</v>
      </c>
    </row>
    <row r="65" spans="1:12">
      <c r="A65" s="1157" t="s">
        <v>910</v>
      </c>
      <c r="B65" s="1158">
        <v>626.80999999999995</v>
      </c>
      <c r="C65" s="1158">
        <f t="shared" si="0"/>
        <v>807.40436604599995</v>
      </c>
      <c r="D65" s="1158">
        <f t="shared" si="10"/>
        <v>868.13184999999999</v>
      </c>
      <c r="E65" s="1158">
        <f t="shared" si="9"/>
        <v>1118.25504697371</v>
      </c>
      <c r="F65" s="1158">
        <f t="shared" si="2"/>
        <v>156.70249999999999</v>
      </c>
      <c r="G65" s="1158">
        <f t="shared" si="11"/>
        <v>201.85109151149999</v>
      </c>
      <c r="H65" s="1158">
        <f t="shared" si="3"/>
        <v>125.36199999999999</v>
      </c>
      <c r="I65" s="1158">
        <f t="shared" si="12"/>
        <v>161.48087320919998</v>
      </c>
      <c r="J65" s="1158">
        <f t="shared" si="5"/>
        <v>1628.4523799999997</v>
      </c>
      <c r="K65" s="1158">
        <f t="shared" si="6"/>
        <v>1764.1567449999998</v>
      </c>
      <c r="L65" s="1159">
        <f t="shared" si="7"/>
        <v>1899.8611099999996</v>
      </c>
    </row>
    <row r="66" spans="1:12">
      <c r="A66" s="1157" t="s">
        <v>911</v>
      </c>
      <c r="B66" s="1158">
        <v>626.80999999999995</v>
      </c>
      <c r="C66" s="1158">
        <f t="shared" si="0"/>
        <v>807.40436604599995</v>
      </c>
      <c r="D66" s="1158">
        <f t="shared" si="10"/>
        <v>868.13184999999999</v>
      </c>
      <c r="E66" s="1158">
        <f t="shared" si="9"/>
        <v>1118.25504697371</v>
      </c>
      <c r="F66" s="1158">
        <f t="shared" si="2"/>
        <v>156.70249999999999</v>
      </c>
      <c r="G66" s="1158">
        <f t="shared" si="11"/>
        <v>201.85109151149999</v>
      </c>
      <c r="H66" s="1158">
        <f t="shared" si="3"/>
        <v>125.36199999999999</v>
      </c>
      <c r="I66" s="1158">
        <f t="shared" si="12"/>
        <v>161.48087320919998</v>
      </c>
      <c r="J66" s="1158">
        <f t="shared" si="5"/>
        <v>1628.4523799999997</v>
      </c>
      <c r="K66" s="1158">
        <f t="shared" si="6"/>
        <v>1764.1567449999998</v>
      </c>
      <c r="L66" s="1159">
        <f t="shared" si="7"/>
        <v>1899.8611099999996</v>
      </c>
    </row>
    <row r="67" spans="1:12">
      <c r="A67" s="1157" t="s">
        <v>912</v>
      </c>
      <c r="B67" s="1158">
        <v>626.80999999999995</v>
      </c>
      <c r="C67" s="1158">
        <f t="shared" si="0"/>
        <v>807.40436604599995</v>
      </c>
      <c r="D67" s="1158">
        <f t="shared" si="10"/>
        <v>868.13184999999999</v>
      </c>
      <c r="E67" s="1158">
        <f t="shared" si="9"/>
        <v>1118.25504697371</v>
      </c>
      <c r="F67" s="1158">
        <f t="shared" si="2"/>
        <v>156.70249999999999</v>
      </c>
      <c r="G67" s="1158">
        <f t="shared" si="11"/>
        <v>201.85109151149999</v>
      </c>
      <c r="H67" s="1158">
        <f t="shared" si="3"/>
        <v>125.36199999999999</v>
      </c>
      <c r="I67" s="1158">
        <f t="shared" si="12"/>
        <v>161.48087320919998</v>
      </c>
      <c r="J67" s="1158">
        <f t="shared" si="5"/>
        <v>1628.4523799999997</v>
      </c>
      <c r="K67" s="1158">
        <f t="shared" si="6"/>
        <v>1764.1567449999998</v>
      </c>
      <c r="L67" s="1159">
        <f t="shared" si="7"/>
        <v>1899.8611099999996</v>
      </c>
    </row>
    <row r="68" spans="1:12">
      <c r="A68" s="1157" t="s">
        <v>913</v>
      </c>
      <c r="B68" s="1158">
        <v>626.80999999999995</v>
      </c>
      <c r="C68" s="1158">
        <f t="shared" si="0"/>
        <v>807.40436604599995</v>
      </c>
      <c r="D68" s="1158">
        <f t="shared" si="10"/>
        <v>868.13184999999999</v>
      </c>
      <c r="E68" s="1158">
        <f t="shared" si="9"/>
        <v>1118.25504697371</v>
      </c>
      <c r="F68" s="1158">
        <f t="shared" si="2"/>
        <v>156.70249999999999</v>
      </c>
      <c r="G68" s="1158">
        <f t="shared" si="11"/>
        <v>201.85109151149999</v>
      </c>
      <c r="H68" s="1158">
        <f t="shared" si="3"/>
        <v>125.36199999999999</v>
      </c>
      <c r="I68" s="1158">
        <f t="shared" si="12"/>
        <v>161.48087320919998</v>
      </c>
      <c r="J68" s="1158">
        <f t="shared" si="5"/>
        <v>1628.4523799999997</v>
      </c>
      <c r="K68" s="1158">
        <f t="shared" si="6"/>
        <v>1764.1567449999998</v>
      </c>
      <c r="L68" s="1159">
        <f t="shared" si="7"/>
        <v>1899.8611099999996</v>
      </c>
    </row>
    <row r="69" spans="1:12">
      <c r="A69" s="1157" t="s">
        <v>914</v>
      </c>
      <c r="B69" s="1158">
        <v>955.13</v>
      </c>
      <c r="C69" s="1158">
        <f t="shared" si="0"/>
        <v>1230.3188081579999</v>
      </c>
      <c r="D69" s="1158">
        <f t="shared" si="10"/>
        <v>1322.8550499999999</v>
      </c>
      <c r="E69" s="1158">
        <f t="shared" si="9"/>
        <v>1703.9915492988298</v>
      </c>
      <c r="F69" s="1158">
        <f t="shared" si="2"/>
        <v>238.7825</v>
      </c>
      <c r="G69" s="1158">
        <f>F69*1.2881166</f>
        <v>307.57970203949998</v>
      </c>
      <c r="H69" s="1158">
        <f t="shared" si="3"/>
        <v>191.02600000000001</v>
      </c>
      <c r="I69" s="1158">
        <f t="shared" si="12"/>
        <v>246.06376163160002</v>
      </c>
      <c r="J69" s="1158">
        <f>B69*4.33*0.6</f>
        <v>2481.4277400000001</v>
      </c>
      <c r="K69" s="1158">
        <f>B69*4.33*0.65</f>
        <v>2688.2133850000005</v>
      </c>
      <c r="L69" s="1159">
        <f>B69*4.33*0.7</f>
        <v>2894.9990299999999</v>
      </c>
    </row>
    <row r="70" spans="1:12">
      <c r="A70" s="1157" t="s">
        <v>915</v>
      </c>
      <c r="B70" s="1158">
        <v>626.80999999999995</v>
      </c>
      <c r="C70" s="1158">
        <f t="shared" si="0"/>
        <v>807.40436604599995</v>
      </c>
      <c r="D70" s="1158">
        <f t="shared" si="10"/>
        <v>868.13184999999999</v>
      </c>
      <c r="E70" s="1158">
        <f t="shared" si="9"/>
        <v>1118.25504697371</v>
      </c>
      <c r="F70" s="1158">
        <f t="shared" si="2"/>
        <v>156.70249999999999</v>
      </c>
      <c r="G70" s="1158">
        <f>F70*1.2881166</f>
        <v>201.85109151149999</v>
      </c>
      <c r="H70" s="1158">
        <f t="shared" si="3"/>
        <v>125.36199999999999</v>
      </c>
      <c r="I70" s="1158">
        <f t="shared" si="12"/>
        <v>161.48087320919998</v>
      </c>
      <c r="J70" s="1158">
        <f>B70*4.33*0.6</f>
        <v>1628.4523799999997</v>
      </c>
      <c r="K70" s="1158">
        <f>B70*4.33*0.65</f>
        <v>1764.1567449999998</v>
      </c>
      <c r="L70" s="1159">
        <f>B70*4.33*0.7</f>
        <v>1899.8611099999996</v>
      </c>
    </row>
    <row r="71" spans="1:12">
      <c r="A71" s="1157" t="s">
        <v>916</v>
      </c>
      <c r="B71" s="1158">
        <v>984.98</v>
      </c>
      <c r="C71" s="1158">
        <f t="shared" si="0"/>
        <v>1268.769088668</v>
      </c>
      <c r="D71" s="1158">
        <f t="shared" si="10"/>
        <v>1364.1973</v>
      </c>
      <c r="E71" s="1158">
        <f t="shared" si="9"/>
        <v>1757.24518780518</v>
      </c>
      <c r="F71" s="1158">
        <f t="shared" si="2"/>
        <v>246.245</v>
      </c>
      <c r="G71" s="1158">
        <f>F71*1.2881166</f>
        <v>317.192272167</v>
      </c>
      <c r="H71" s="1158">
        <f t="shared" si="3"/>
        <v>196.99600000000001</v>
      </c>
      <c r="I71" s="1158">
        <f t="shared" si="12"/>
        <v>253.75381773359999</v>
      </c>
      <c r="J71" s="1158">
        <f>B71*4.33*0.6</f>
        <v>2558.9780400000004</v>
      </c>
      <c r="K71" s="1158">
        <f>B71*4.33*0.65</f>
        <v>2772.2262100000003</v>
      </c>
      <c r="L71" s="1159">
        <f>B71*4.33*0.7</f>
        <v>2985.4743800000001</v>
      </c>
    </row>
    <row r="72" spans="1:12">
      <c r="A72" s="1157" t="s">
        <v>917</v>
      </c>
      <c r="B72" s="1158">
        <v>835.74</v>
      </c>
      <c r="C72" s="1158">
        <f t="shared" si="0"/>
        <v>1076.530567284</v>
      </c>
      <c r="D72" s="1158">
        <f t="shared" si="10"/>
        <v>1157.4999</v>
      </c>
      <c r="E72" s="1158">
        <f t="shared" si="9"/>
        <v>1490.9948356883399</v>
      </c>
      <c r="F72" s="1158">
        <f t="shared" si="2"/>
        <v>208.935</v>
      </c>
      <c r="G72" s="1158">
        <f>F72*1.2881166</f>
        <v>269.13264182099999</v>
      </c>
      <c r="H72" s="1158">
        <f t="shared" si="3"/>
        <v>167.148</v>
      </c>
      <c r="I72" s="1158">
        <f t="shared" si="12"/>
        <v>215.30611345679998</v>
      </c>
      <c r="J72" s="1158">
        <f>B72*4.33*0.6</f>
        <v>2171.25252</v>
      </c>
      <c r="K72" s="1158">
        <f>B72*4.33*0.65</f>
        <v>2352.1902300000002</v>
      </c>
      <c r="L72" s="1159">
        <f>B72*4.33*0.7</f>
        <v>2533.1279399999999</v>
      </c>
    </row>
    <row r="73" spans="1:12" ht="16.5" thickBot="1">
      <c r="A73" s="1160" t="s">
        <v>918</v>
      </c>
      <c r="B73" s="1161">
        <v>626.80999999999995</v>
      </c>
      <c r="C73" s="1161">
        <f t="shared" si="0"/>
        <v>807.40436604599995</v>
      </c>
      <c r="D73" s="1161">
        <f t="shared" si="10"/>
        <v>868.13184999999999</v>
      </c>
      <c r="E73" s="1161">
        <f t="shared" si="9"/>
        <v>1118.25504697371</v>
      </c>
      <c r="F73" s="1161">
        <f t="shared" si="2"/>
        <v>156.70249999999999</v>
      </c>
      <c r="G73" s="1161">
        <f>F73*1.2881166</f>
        <v>201.85109151149999</v>
      </c>
      <c r="H73" s="1161">
        <f t="shared" si="3"/>
        <v>125.36199999999999</v>
      </c>
      <c r="I73" s="1161">
        <f t="shared" si="12"/>
        <v>161.48087320919998</v>
      </c>
      <c r="J73" s="1161">
        <f>B73*4.33*0.6</f>
        <v>1628.4523799999997</v>
      </c>
      <c r="K73" s="1161">
        <f>B73*4.33*0.65</f>
        <v>1764.1567449999998</v>
      </c>
      <c r="L73" s="1162">
        <f>B73*4.33*0.7</f>
        <v>1899.8611099999996</v>
      </c>
    </row>
    <row r="74" spans="1:12" ht="31.5" customHeight="1">
      <c r="A74" s="1163" t="s">
        <v>919</v>
      </c>
      <c r="B74" s="1163"/>
      <c r="C74" s="1163"/>
      <c r="D74" s="1163"/>
      <c r="E74" s="1163"/>
    </row>
    <row r="75" spans="1:12" ht="23.25" customHeight="1">
      <c r="A75" s="1164" t="s">
        <v>920</v>
      </c>
      <c r="B75" s="1165"/>
      <c r="C75" s="1165"/>
      <c r="D75" s="1165"/>
      <c r="E75" s="1165"/>
    </row>
    <row r="76" spans="1:12" ht="21" customHeight="1">
      <c r="A76" s="1164" t="s">
        <v>921</v>
      </c>
      <c r="B76" s="1165"/>
      <c r="C76" s="1165"/>
      <c r="D76" s="1165"/>
      <c r="E76" s="1165"/>
    </row>
    <row r="77" spans="1:12" ht="24" customHeight="1">
      <c r="A77" s="1164" t="s">
        <v>922</v>
      </c>
      <c r="B77" s="1165"/>
      <c r="C77" s="1165"/>
      <c r="D77" s="1165"/>
      <c r="E77" s="1165"/>
    </row>
    <row r="78" spans="1:12">
      <c r="A78" s="1164" t="s">
        <v>923</v>
      </c>
      <c r="B78" s="1165"/>
      <c r="C78" s="1165"/>
      <c r="D78" s="1165"/>
      <c r="E78" s="1165"/>
    </row>
    <row r="79" spans="1:12" ht="39.75" customHeight="1">
      <c r="A79" s="1164" t="s">
        <v>924</v>
      </c>
      <c r="B79" s="1165"/>
      <c r="C79" s="1165"/>
      <c r="D79" s="1165"/>
      <c r="E79" s="1165"/>
    </row>
    <row r="80" spans="1:12">
      <c r="A80" s="1166" t="s">
        <v>925</v>
      </c>
    </row>
  </sheetData>
  <sheetProtection algorithmName="SHA-512" hashValue="DeXqqF8kcmp+ZXvTx6A3Reb325DEn2EezjAV889FSKsX+Mqhv8rVLAi4FqZJToz4fbIyn/ivhijBrmGR4tkv7w==" saltValue="mbuZceatFA4Tff4I5dgpqg==" spinCount="100000" sheet="1" objects="1" scenarios="1"/>
  <mergeCells count="15">
    <mergeCell ref="A78:E78"/>
    <mergeCell ref="A79:E79"/>
    <mergeCell ref="F6:G6"/>
    <mergeCell ref="H6:I6"/>
    <mergeCell ref="A74:E74"/>
    <mergeCell ref="A75:E75"/>
    <mergeCell ref="A76:E76"/>
    <mergeCell ref="A77:E77"/>
    <mergeCell ref="A1:L1"/>
    <mergeCell ref="A2:L2"/>
    <mergeCell ref="A3:L3"/>
    <mergeCell ref="B4:C5"/>
    <mergeCell ref="D4:E5"/>
    <mergeCell ref="F4:I5"/>
    <mergeCell ref="J4:L5"/>
  </mergeCells>
  <dataValidations count="1">
    <dataValidation type="whole" operator="lessThan" allowBlank="1" showInputMessage="1" showErrorMessage="1" sqref="A4:L73">
      <formula1>-9999</formula1>
    </dataValidation>
  </dataValidations>
  <hyperlinks>
    <hyperlink ref="A2" r:id="rId1"/>
  </hyperlinks>
  <pageMargins left="0.25" right="0.25" top="0.75" bottom="0.75" header="0.3" footer="0.3"/>
  <pageSetup paperSize="9" scale="55"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Michael LEDOLTER, MA"/>
    <f:field ref="FSCFOLIO_1_1001_FieldCurrentDate" text="03.11.2023 18:18"/>
    <f:field ref="objvalidfrom" date="" text="" edit="true"/>
    <f:field ref="objvalidto" date="" text="" edit="true"/>
    <f:field ref="FSCFOLIO_1_1001_FieldReleasedVersionDate" text=""/>
    <f:field ref="FSCFOLIO_1_1001_FieldReleasedVersionNr" text=""/>
    <f:field ref="CCAPRECONFIG_15_1001_Objektname" text="5_Ö_Filmfirmen_mit_CoProduktion,_Projektentwicklung_ODER_Herstellung V1.3" edit="true"/>
    <f:field ref="CCAPRECONFIG_15_1001_Objektname" text="5_Ö_Filmfirmen_mit_CoProduktion,_Projektentwicklung_ODER_Herstellung V1.3" edit="true"/>
    <f:field ref="EIBPRECONFIG_1_1001_FieldEIBAttachments" text="" multiline="true"/>
    <f:field ref="EIBPRECONFIG_1_1001_FieldEIBNextFiles" text="" multiline="true"/>
    <f:field ref="EIBPRECONFIG_1_1001_FieldEIBPreviousFiles" text="" multiline="true"/>
    <f:field ref="EIBPRECONFIG_1_1001_FieldEIBRelatedFiles" text="" multiline="true"/>
    <f:field ref="EIBPRECONFIG_1_1001_FieldEIBCompletedOrdinals" text="" multiline="true"/>
    <f:field ref="EIBPRECONFIG_1_1001_FieldEIBOUAddr" text="Concordiaplatz 2, 1010 Wien" multiline="true"/>
    <f:field ref="EIBPRECONFIG_1_1001_FieldEIBRecipients" text="" multiline="true"/>
    <f:field ref="EIBPRECONFIG_1_1001_FieldEIBSignatures" tex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 multiline="true"/>
    <f:field ref="EIBVFGH_15_1700_FieldPartPlaintiffList" text="" multiline="true"/>
    <f:field ref="EIBVFGH_15_1700_FieldGoesOutToList" text="" multiline="true"/>
    <f:field ref="CUSTOMIZATIONRESSORTBMF_103_2800_FieldRecipientsEmailBMF" text="" multiline="true"/>
    <f:field ref="objname" text="5_Ö_Filmfirmen_mit_CoProduktion,_Projektentwicklung_ODER_Herstellung V1.3" edit="true"/>
    <f:field ref="objsubject" text="" edit="true"/>
    <f:field ref="objcreatedby" text="LEDOLTER, Michael, MA"/>
    <f:field ref="objcreatedat" date="2023-10-30T12:02:28" text="30.10.2023 12:02:28"/>
    <f:field ref="objchangedby" text="LEDOLTER, Michael, MA"/>
    <f:field ref="objmodifiedat" date="2023-11-03T18:06:37" text="03.11.2023 18:06:37"/>
  </f:record>
  <f:display text="Allgemein">
    <f:field ref="BMFCONFIG_3000_109_BMFDocProperty" text="BMFMailEmpfänger"/>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8</vt:i4>
      </vt:variant>
    </vt:vector>
  </HeadingPairs>
  <TitlesOfParts>
    <vt:vector size="22" baseType="lpstr">
      <vt:lpstr>1 WICHTIGE INFO, LINKS</vt:lpstr>
      <vt:lpstr>2 STAMMDATENBLATT</vt:lpstr>
      <vt:lpstr>3 KALKULATION Zusammenfassung</vt:lpstr>
      <vt:lpstr>4 KALKULATION Detail</vt:lpstr>
      <vt:lpstr>4A LNK STAB Ö</vt:lpstr>
      <vt:lpstr>4B SCHAUSPIELER Gagen</vt:lpstr>
      <vt:lpstr>4C FILMBEARBEITUNG DREHMAT.</vt:lpstr>
      <vt:lpstr>4D FAHRT-REISE-TRANSPORTKOSTEN</vt:lpstr>
      <vt:lpstr>Kollektivvertrag</vt:lpstr>
      <vt:lpstr>DIÄTEN</vt:lpstr>
      <vt:lpstr>RICHT- u. HÖCHSTSÄTZE</vt:lpstr>
      <vt:lpstr>5A INFO GREEN FILMING</vt:lpstr>
      <vt:lpstr>5B GREEN COMMITMENT</vt:lpstr>
      <vt:lpstr>5C GREEN REPORT</vt:lpstr>
      <vt:lpstr>'1 WICHTIGE INFO, LINKS'!Druckbereich</vt:lpstr>
      <vt:lpstr>'3 KALKULATION Zusammenfassung'!Druckbereich</vt:lpstr>
      <vt:lpstr>'4 KALKULATION Detail'!Druckbereich</vt:lpstr>
      <vt:lpstr>'4B SCHAUSPIELER Gagen'!Druckbereich</vt:lpstr>
      <vt:lpstr>'4C FILMBEARBEITUNG DREHMAT.'!Druckbereich</vt:lpstr>
      <vt:lpstr>'4D FAHRT-REISE-TRANSPORTKOSTEN'!Druckbereich</vt:lpstr>
      <vt:lpstr>'5A INFO GREEN FILMING'!Druckbereich</vt:lpstr>
      <vt:lpstr>Kollektivvertrag!Druckbereich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2023-11-03T16:16:00Z</dcterms:modified>
</cp:coreProperties>
</file>

<file path=docProps/custom.xml><?xml version="1.0" encoding="utf-8"?>
<Properties xmlns="http://schemas.openxmlformats.org/officeDocument/2006/custom-properties" xmlns:vt="http://schemas.openxmlformats.org/officeDocument/2006/docPropsVTypes">
  <property name="FSC#SAPConfigSettingsSC@101.9800:FMM_EXT_KEY" pid="2" fmtid="{D5CDD505-2E9C-101B-9397-08002B2CF9AE}">
    <vt:lpwstr/>
  </property>
  <property name="FSC#SAPConfigSettingsSC@101.9800:FMM_CONTACT_PERSON" pid="3" fmtid="{D5CDD505-2E9C-101B-9397-08002B2CF9AE}">
    <vt:lpwstr/>
  </property>
  <property name="FSC#SAPConfigSettingsSC@101.9800:FMM_GESAMTBETRAG" pid="4" fmtid="{D5CDD505-2E9C-101B-9397-08002B2CF9AE}">
    <vt:lpwstr/>
  </property>
  <property name="FSC#SAPConfigSettingsSC@101.9800:FMM_GESAMTBETRAG_WORT" pid="5" fmtid="{D5CDD505-2E9C-101B-9397-08002B2CF9AE}">
    <vt:lpwstr/>
  </property>
  <property name="FSC#SAPConfigSettingsSC@101.9800:FMM_ANZAHL_DER_POS_BEWILLIGUNG" pid="6" fmtid="{D5CDD505-2E9C-101B-9397-08002B2CF9AE}">
    <vt:lpwstr/>
  </property>
  <property name="FSC#SAPConfigSettingsSC@101.9800:FMM_POSITIONS_AGREEMENT" pid="7" fmtid="{D5CDD505-2E9C-101B-9397-08002B2CF9AE}">
    <vt:lpwstr/>
  </property>
  <property name="FSC#SAPConfigSettingsSC@101.9800:FMM_POSITIONS" pid="8" fmtid="{D5CDD505-2E9C-101B-9397-08002B2CF9AE}">
    <vt:lpwstr/>
  </property>
  <property name="FSC#SAPConfigSettingsSC@101.9800:FMM_BIC_ALTERNATIV" pid="9" fmtid="{D5CDD505-2E9C-101B-9397-08002B2CF9AE}">
    <vt:lpwstr/>
  </property>
  <property name="FSC#SAPConfigSettingsSC@101.9800:FMM_IBAN_ALTERNATIV" pid="10" fmtid="{D5CDD505-2E9C-101B-9397-08002B2CF9AE}">
    <vt:lpwstr/>
  </property>
  <property name="FSC#SAPConfigSettingsSC@101.9800:FMM_ABLEHNGRUND" pid="11" fmtid="{D5CDD505-2E9C-101B-9397-08002B2CF9AE}">
    <vt:lpwstr/>
  </property>
  <property name="FSC#SAPConfigSettingsSC@101.9800:FMM_ABLEHNGRUND_SONSTIGES_TXT" pid="12" fmtid="{D5CDD505-2E9C-101B-9397-08002B2CF9AE}">
    <vt:lpwstr/>
  </property>
  <property name="FSC#SAPConfigSettingsSC@101.9800:FMM_ANTRAGSBESCHREIBUNG" pid="13" fmtid="{D5CDD505-2E9C-101B-9397-08002B2CF9AE}">
    <vt:lpwstr/>
  </property>
  <property name="FSC#SAPConfigSettingsSC@101.9800:FMM_ABP_NUMMER" pid="14" fmtid="{D5CDD505-2E9C-101B-9397-08002B2CF9AE}">
    <vt:lpwstr/>
  </property>
  <property name="FSC#SAPConfigSettingsSC@101.9800:FMM_TURNUSARZT" pid="15" fmtid="{D5CDD505-2E9C-101B-9397-08002B2CF9AE}">
    <vt:lpwstr/>
  </property>
  <property name="FSC#SAPConfigSettingsSC@101.9800:FMM_GRM_VAL_FROM" pid="16" fmtid="{D5CDD505-2E9C-101B-9397-08002B2CF9AE}">
    <vt:lpwstr/>
  </property>
  <property name="FSC#SAPConfigSettingsSC@101.9800:FMM_GRM_VAL_TO" pid="17" fmtid="{D5CDD505-2E9C-101B-9397-08002B2CF9AE}">
    <vt:lpwstr/>
  </property>
  <property name="FSC#SAPConfigSettingsSC@101.9800:FMM_VORGESCHLAGENER_BETRAG" pid="18" fmtid="{D5CDD505-2E9C-101B-9397-08002B2CF9AE}">
    <vt:lpwstr/>
  </property>
  <property name="FSC#SAPConfigSettingsSC@101.9800:FMM_GESAMTPROJEKTSUMME" pid="19" fmtid="{D5CDD505-2E9C-101B-9397-08002B2CF9AE}">
    <vt:lpwstr/>
  </property>
  <property name="FSC#SAPConfigSettingsSC@101.9800:FMM_BEANTRAGTER_BETRAG" pid="20" fmtid="{D5CDD505-2E9C-101B-9397-08002B2CF9AE}">
    <vt:lpwstr/>
  </property>
  <property name="FSC#SAPConfigSettingsSC@101.9800:FMM_BILL_DATE" pid="21" fmtid="{D5CDD505-2E9C-101B-9397-08002B2CF9AE}">
    <vt:lpwstr/>
  </property>
  <property name="FSC#SAPConfigSettingsSC@101.9800:FMM_SERVICE_ORG_ID" pid="22" fmtid="{D5CDD505-2E9C-101B-9397-08002B2CF9AE}">
    <vt:lpwstr/>
  </property>
  <property name="FSC#SAPConfigSettingsSC@101.9800:FMM_SERVICE_ORG_SHORT" pid="23" fmtid="{D5CDD505-2E9C-101B-9397-08002B2CF9AE}">
    <vt:lpwstr/>
  </property>
  <property name="FSC#SAPConfigSettingsSC@101.9800:FMM_SERVICE_ORG_TEXT" pid="24" fmtid="{D5CDD505-2E9C-101B-9397-08002B2CF9AE}">
    <vt:lpwstr/>
  </property>
  <property name="FSC#SAPConfigSettingsSC@101.9800:FMM_GESAMTPROJEKTSUMME_WORT" pid="25" fmtid="{D5CDD505-2E9C-101B-9397-08002B2CF9AE}">
    <vt:lpwstr/>
  </property>
  <property name="FSC#SAPConfigSettingsSC@101.9800:FMM_BEANTRAGTER_BETRAG_WORT" pid="26" fmtid="{D5CDD505-2E9C-101B-9397-08002B2CF9AE}">
    <vt:lpwstr/>
  </property>
  <property name="FSC#SAPConfigSettingsSC@101.9800:FMM_VORGESCHLAGENER_BETRAG_WORT" pid="27" fmtid="{D5CDD505-2E9C-101B-9397-08002B2CF9AE}">
    <vt:lpwstr/>
  </property>
  <property name="FSC#SAPConfigSettingsSC@101.9800:FMM_ANZAHL_DER_POS_ANTRAG" pid="28" fmtid="{D5CDD505-2E9C-101B-9397-08002B2CF9AE}">
    <vt:lpwstr/>
  </property>
  <property name="FSC#SAPConfigSettingsSC@101.9800:FMM_SWIFT_BIC" pid="29" fmtid="{D5CDD505-2E9C-101B-9397-08002B2CF9AE}">
    <vt:lpwstr/>
  </property>
  <property name="FSC#SAPConfigSettingsSC@101.9800:FMM_VERTRAG_FOERDERBARE_KOSTEN" pid="30" fmtid="{D5CDD505-2E9C-101B-9397-08002B2CF9AE}">
    <vt:lpwstr/>
  </property>
  <property name="FSC#SAPConfigSettingsSC@101.9800:FMM_VERTRAG_NICHT_FOERDERBARE_KOSTEN" pid="31" fmtid="{D5CDD505-2E9C-101B-9397-08002B2CF9AE}">
    <vt:lpwstr/>
  </property>
  <property name="FSC#SAPConfigSettingsSC@101.9800:FMM_RUECKFORDERUNGSGRUND" pid="32" fmtid="{D5CDD505-2E9C-101B-9397-08002B2CF9AE}">
    <vt:lpwstr/>
  </property>
  <property name="FSC#SAPConfigSettingsSC@101.9800:FMM_WIRKUNGSZIELE_EVALUIERUNG" pid="33" fmtid="{D5CDD505-2E9C-101B-9397-08002B2CF9AE}">
    <vt:lpwstr/>
  </property>
  <property name="FSC#SAPConfigSettingsSC@101.9800:FMM_VERTRAG_PROJEKTBESCHREIBUNG" pid="34" fmtid="{D5CDD505-2E9C-101B-9397-08002B2CF9AE}">
    <vt:lpwstr/>
  </property>
  <property name="FSC#SAPConfigSettingsSC@101.9800:FMM_FREITEXT_ALLGEMEINES_SCHREIBEN" pid="35" fmtid="{D5CDD505-2E9C-101B-9397-08002B2CF9AE}">
    <vt:lpwstr/>
  </property>
  <property name="FSC#SAPConfigSettingsSC@101.9800:FMM_ERGEBNIS_DER_ANTRAGSPRUEFUNG" pid="36" fmtid="{D5CDD505-2E9C-101B-9397-08002B2CF9AE}">
    <vt:lpwstr/>
  </property>
  <property name="FSC#SAPConfigSettingsSC@101.9800:FMM_ADRESSE_ALLGEMEINES_SCHREIBEN" pid="37" fmtid="{D5CDD505-2E9C-101B-9397-08002B2CF9AE}">
    <vt:lpwstr/>
  </property>
  <property name="FSC#SAPConfigSettingsSC@101.9800:FMM_PROJEKTZEITRAUM_BIS_PLUS_1M" pid="38" fmtid="{D5CDD505-2E9C-101B-9397-08002B2CF9AE}">
    <vt:lpwstr/>
  </property>
  <property name="FSC#SAPConfigSettingsSC@101.9800:FMM_PROJEKTZEITRAUM_BIS_PLUS_3M" pid="39" fmtid="{D5CDD505-2E9C-101B-9397-08002B2CF9AE}">
    <vt:lpwstr/>
  </property>
  <property name="FSC#SAPConfigSettingsSC@101.9800:FMM_ERSTELLUNGSDATUM_PLUS_35T" pid="40" fmtid="{D5CDD505-2E9C-101B-9397-08002B2CF9AE}">
    <vt:lpwstr/>
  </property>
  <property name="FSC#SAPConfigSettingsSC@101.9800:FMM_VETRAG_SPEZIELLE_FOEDERBEDG" pid="41" fmtid="{D5CDD505-2E9C-101B-9397-08002B2CF9AE}">
    <vt:lpwstr/>
  </property>
  <property name="FSC#SAPConfigSettingsSC@101.9800:FMM_RUECK_FV" pid="42" fmtid="{D5CDD505-2E9C-101B-9397-08002B2CF9AE}">
    <vt:lpwstr/>
  </property>
  <property name="FSC#SAPConfigSettingsSC@101.9800:FMM_ZANTRAGDATUM" pid="43" fmtid="{D5CDD505-2E9C-101B-9397-08002B2CF9AE}">
    <vt:lpwstr/>
  </property>
  <property name="FSC#SAPConfigSettingsSC@101.9800:FMM_DATUM_DES_ANSUCHENS" pid="44" fmtid="{D5CDD505-2E9C-101B-9397-08002B2CF9AE}">
    <vt:lpwstr/>
  </property>
  <property name="FSC#SAPConfigSettingsSC@101.9800:FMM_1_NACHTRAG" pid="45" fmtid="{D5CDD505-2E9C-101B-9397-08002B2CF9AE}">
    <vt:lpwstr/>
  </property>
  <property name="FSC#SAPConfigSettingsSC@101.9800:FMM_2_NACHTRAG" pid="46" fmtid="{D5CDD505-2E9C-101B-9397-08002B2CF9AE}">
    <vt:lpwstr/>
  </property>
  <property name="FSC#SAPConfigSettingsSC@101.9800:FMM_PROJEKTZEITRAUM_VON" pid="47" fmtid="{D5CDD505-2E9C-101B-9397-08002B2CF9AE}">
    <vt:lpwstr/>
  </property>
  <property name="FSC#SAPConfigSettingsSC@101.9800:FMM_PROJEKTZEITRAUM_BIS" pid="48" fmtid="{D5CDD505-2E9C-101B-9397-08002B2CF9AE}">
    <vt:lpwstr/>
  </property>
  <property name="FSC#SAPConfigSettingsSC@101.9800:FMM_IBAN" pid="49" fmtid="{D5CDD505-2E9C-101B-9397-08002B2CF9AE}">
    <vt:lpwstr/>
  </property>
  <property name="FSC#SAPConfigSettingsSC@101.9800:FMM_RECHTSGRUNDLAGE" pid="50" fmtid="{D5CDD505-2E9C-101B-9397-08002B2CF9AE}">
    <vt:lpwstr/>
  </property>
  <property name="FSC#SAPConfigSettingsSC@101.9800:FMM_POSITIONS_APPLICATION" pid="51" fmtid="{D5CDD505-2E9C-101B-9397-08002B2CF9AE}">
    <vt:lpwstr/>
  </property>
  <property name="FSC#SAPConfigSettingsSC@101.9800:FMM_AUFWANDSART_ID" pid="52" fmtid="{D5CDD505-2E9C-101B-9397-08002B2CF9AE}">
    <vt:lpwstr/>
  </property>
  <property name="FSC#SAPConfigSettingsSC@101.9800:FMM_AUFWANDSART_TEXT" pid="53" fmtid="{D5CDD505-2E9C-101B-9397-08002B2CF9AE}">
    <vt:lpwstr/>
  </property>
  <property name="FSC#SAPConfigSettingsSC@101.9800:FMM_GRANTOR_ADDRESS" pid="54" fmtid="{D5CDD505-2E9C-101B-9397-08002B2CF9AE}">
    <vt:lpwstr/>
  </property>
  <property name="FSC#SAPConfigSettingsSC@101.9800:FMM_GRANTOR" pid="55" fmtid="{D5CDD505-2E9C-101B-9397-08002B2CF9AE}">
    <vt:lpwstr/>
  </property>
  <property name="FSC#SAPConfigSettingsSC@101.9800:FMM_GRANTOR_ID" pid="56" fmtid="{D5CDD505-2E9C-101B-9397-08002B2CF9AE}">
    <vt:lpwstr/>
  </property>
  <property name="FSC#SAPConfigSettingsSC@101.9800:FMM_GESCHAEFTSZAHL" pid="57" fmtid="{D5CDD505-2E9C-101B-9397-08002B2CF9AE}">
    <vt:lpwstr/>
  </property>
  <property name="FSC#SAPConfigSettingsSC@101.9800:FMM_MITTELVORBINDUNG" pid="58" fmtid="{D5CDD505-2E9C-101B-9397-08002B2CF9AE}">
    <vt:lpwstr/>
  </property>
  <property name="FSC#SAPConfigSettingsSC@101.9800:FMM_MITTELBINDUNG" pid="59" fmtid="{D5CDD505-2E9C-101B-9397-08002B2CF9AE}">
    <vt:lpwstr/>
  </property>
  <property name="FSC#SAPConfigSettingsSC@101.9800:FMM_PROGRAM_NAME" pid="60" fmtid="{D5CDD505-2E9C-101B-9397-08002B2CF9AE}">
    <vt:lpwstr/>
  </property>
  <property name="FSC#SAPConfigSettingsSC@101.9800:FMM_PROGRAM_ID" pid="61" fmtid="{D5CDD505-2E9C-101B-9397-08002B2CF9AE}">
    <vt:lpwstr/>
  </property>
  <property name="FSC#SAPConfigSettingsSC@101.9800:FMM_TRADEID" pid="62" fmtid="{D5CDD505-2E9C-101B-9397-08002B2CF9AE}">
    <vt:lpwstr/>
  </property>
  <property name="FSC#SAPConfigSettingsSC@101.9800:FMM_VEREINSREGISTERNUMMER" pid="63" fmtid="{D5CDD505-2E9C-101B-9397-08002B2CF9AE}">
    <vt:lpwstr/>
  </property>
  <property name="FSC#SAPConfigSettingsSC@101.9800:FMM_10_MONATLICHE_RATE" pid="64" fmtid="{D5CDD505-2E9C-101B-9397-08002B2CF9AE}">
    <vt:lpwstr/>
  </property>
  <property name="FSC#SAPConfigSettingsSC@101.9800:FMM_10_MONATLICHE_RATE_WAER" pid="65" fmtid="{D5CDD505-2E9C-101B-9397-08002B2CF9AE}">
    <vt:lpwstr/>
  </property>
  <property name="FSC#SAPConfigSettingsSC@101.9800:FMM_10_GP_DETAILBEZ" pid="66" fmtid="{D5CDD505-2E9C-101B-9397-08002B2CF9AE}">
    <vt:lpwstr/>
  </property>
  <property name="FSC#SAPConfigSettingsSC@101.9800:FMM_XX_LGS_MULTISELECT" pid="67" fmtid="{D5CDD505-2E9C-101B-9397-08002B2CF9AE}">
    <vt:lpwstr/>
  </property>
  <property name="FSC#SAPConfigSettingsSC@101.9800:FMM_XX_BUNDESLAND_MULTISELECT" pid="68" fmtid="{D5CDD505-2E9C-101B-9397-08002B2CF9AE}">
    <vt:lpwstr/>
  </property>
  <property name="FSC#SAPConfigSettingsSC@101.9800:FMM_GRANTOR_TYPE_TEXT" pid="69" fmtid="{D5CDD505-2E9C-101B-9397-08002B2CF9AE}">
    <vt:lpwstr/>
  </property>
  <property name="FSC#SAPConfigSettingsSC@101.9800:FMM_GRANTOR_TYPE" pid="70" fmtid="{D5CDD505-2E9C-101B-9397-08002B2CF9AE}">
    <vt:lpwstr/>
  </property>
  <property name="FSC#SAPConfigSettingsSC@101.9800:FMM_SCHWERPUNKT" pid="71" fmtid="{D5CDD505-2E9C-101B-9397-08002B2CF9AE}">
    <vt:lpwstr/>
  </property>
  <property name="FSC#SAPConfigSettingsSC@101.9800:FMM_PROJEKT_ID" pid="72" fmtid="{D5CDD505-2E9C-101B-9397-08002B2CF9AE}">
    <vt:lpwstr/>
  </property>
  <property name="FSC#SAPConfigSettingsSC@101.9800:FMM_ANMERKUNG_PROJEKT" pid="73" fmtid="{D5CDD505-2E9C-101B-9397-08002B2CF9AE}">
    <vt:lpwstr/>
  </property>
  <property name="FSC#SAPConfigSettingsSC@101.9800:FMM_ANSPRECHPERSON" pid="74" fmtid="{D5CDD505-2E9C-101B-9397-08002B2CF9AE}">
    <vt:lpwstr/>
  </property>
  <property name="FSC#SAPConfigSettingsSC@101.9800:FMM_TELEFON_EMAIL" pid="75" fmtid="{D5CDD505-2E9C-101B-9397-08002B2CF9AE}">
    <vt:lpwstr/>
  </property>
  <property name="FSC#SAPConfigSettingsSC@101.9800:FMM_ANMERKUNG_ABRECHNUNGSFRIST" pid="76" fmtid="{D5CDD505-2E9C-101B-9397-08002B2CF9AE}">
    <vt:lpwstr/>
  </property>
  <property name="FSC#SAPConfigSettingsSC@101.9800:FMM_TEILNEHMERANZAHL" pid="77" fmtid="{D5CDD505-2E9C-101B-9397-08002B2CF9AE}">
    <vt:lpwstr/>
  </property>
  <property name="FSC#SAPConfigSettingsSC@101.9800:FMM_AUSLAND" pid="78" fmtid="{D5CDD505-2E9C-101B-9397-08002B2CF9AE}">
    <vt:lpwstr/>
  </property>
  <property name="FSC#SAPConfigSettingsSC@101.9800:FMM_00_BEANTR_BETRAG" pid="79" fmtid="{D5CDD505-2E9C-101B-9397-08002B2CF9AE}">
    <vt:lpwstr/>
  </property>
  <property name="FSC#SAPConfigSettingsSC@101.9800:FMM_SACHBEARBEITER" pid="80" fmtid="{D5CDD505-2E9C-101B-9397-08002B2CF9AE}">
    <vt:lpwstr/>
  </property>
  <property name="FSC#SAPConfigSettingsSC@101.9800:FMM_ABRECHNUNGSFRIST" pid="81" fmtid="{D5CDD505-2E9C-101B-9397-08002B2CF9AE}">
    <vt:lpwstr/>
  </property>
  <property name="FSC#EIBPRECONFIG@1.1001:EIBInternalApprovedAt" pid="82" fmtid="{D5CDD505-2E9C-101B-9397-08002B2CF9AE}">
    <vt:lpwstr/>
  </property>
  <property name="FSC#EIBPRECONFIG@1.1001:EIBInternalApprovedBy" pid="83" fmtid="{D5CDD505-2E9C-101B-9397-08002B2CF9AE}">
    <vt:lpwstr/>
  </property>
  <property name="FSC#EIBPRECONFIG@1.1001:EIBInternalApprovedByPostTitle" pid="84" fmtid="{D5CDD505-2E9C-101B-9397-08002B2CF9AE}">
    <vt:lpwstr/>
  </property>
  <property name="FSC#EIBPRECONFIG@1.1001:EIBSettlementApprovedBy" pid="85" fmtid="{D5CDD505-2E9C-101B-9397-08002B2CF9AE}">
    <vt:lpwstr/>
  </property>
  <property name="FSC#EIBPRECONFIG@1.1001:EIBSettlementApprovedByFirstnameSurname" pid="86" fmtid="{D5CDD505-2E9C-101B-9397-08002B2CF9AE}">
    <vt:lpwstr/>
  </property>
  <property name="FSC#EIBPRECONFIG@1.1001:EIBSettlementApprovedByPostTitle" pid="87" fmtid="{D5CDD505-2E9C-101B-9397-08002B2CF9AE}">
    <vt:lpwstr/>
  </property>
  <property name="FSC#EIBPRECONFIG@1.1001:EIBApprovedAt" pid="88" fmtid="{D5CDD505-2E9C-101B-9397-08002B2CF9AE}">
    <vt:lpwstr/>
  </property>
  <property name="FSC#EIBPRECONFIG@1.1001:EIBApprovedBy" pid="89" fmtid="{D5CDD505-2E9C-101B-9397-08002B2CF9AE}">
    <vt:lpwstr/>
  </property>
  <property name="FSC#EIBPRECONFIG@1.1001:EIBApprovedBySubst" pid="90" fmtid="{D5CDD505-2E9C-101B-9397-08002B2CF9AE}">
    <vt:lpwstr/>
  </property>
  <property name="FSC#EIBPRECONFIG@1.1001:EIBApprovedByTitle" pid="91" fmtid="{D5CDD505-2E9C-101B-9397-08002B2CF9AE}">
    <vt:lpwstr/>
  </property>
  <property name="FSC#EIBPRECONFIG@1.1001:EIBApprovedByPostTitle" pid="92" fmtid="{D5CDD505-2E9C-101B-9397-08002B2CF9AE}">
    <vt:lpwstr/>
  </property>
  <property name="FSC#EIBPRECONFIG@1.1001:EIBDepartment" pid="93" fmtid="{D5CDD505-2E9C-101B-9397-08002B2CF9AE}">
    <vt:lpwstr>BMKÖS - IV/A/3 (Film)</vt:lpwstr>
  </property>
  <property name="FSC#EIBPRECONFIG@1.1001:EIBDispatchedBy" pid="94" fmtid="{D5CDD505-2E9C-101B-9397-08002B2CF9AE}">
    <vt:lpwstr/>
  </property>
  <property name="FSC#EIBPRECONFIG@1.1001:EIBDispatchedByPostTitle" pid="95" fmtid="{D5CDD505-2E9C-101B-9397-08002B2CF9AE}">
    <vt:lpwstr/>
  </property>
  <property name="FSC#EIBPRECONFIG@1.1001:ExtRefInc" pid="96" fmtid="{D5CDD505-2E9C-101B-9397-08002B2CF9AE}">
    <vt:lpwstr/>
  </property>
  <property name="FSC#EIBPRECONFIG@1.1001:IncomingAddrdate" pid="97" fmtid="{D5CDD505-2E9C-101B-9397-08002B2CF9AE}">
    <vt:lpwstr/>
  </property>
  <property name="FSC#EIBPRECONFIG@1.1001:IncomingDelivery" pid="98" fmtid="{D5CDD505-2E9C-101B-9397-08002B2CF9AE}">
    <vt:lpwstr/>
  </property>
  <property name="FSC#EIBPRECONFIG@1.1001:OwnerEmail" pid="99" fmtid="{D5CDD505-2E9C-101B-9397-08002B2CF9AE}">
    <vt:lpwstr>Michael.Ledolter@bmkoes.gv.at</vt:lpwstr>
  </property>
  <property name="FSC#EIBPRECONFIG@1.1001:FileOUEmail" pid="100" fmtid="{D5CDD505-2E9C-101B-9397-08002B2CF9AE}">
    <vt:lpwstr/>
  </property>
  <property name="FSC#EIBPRECONFIG@1.1001:OUEmail" pid="101" fmtid="{D5CDD505-2E9C-101B-9397-08002B2CF9AE}">
    <vt:lpwstr>film@bka.gv.at</vt:lpwstr>
  </property>
  <property name="FSC#EIBPRECONFIG@1.1001:OwnerGender" pid="102" fmtid="{D5CDD505-2E9C-101B-9397-08002B2CF9AE}">
    <vt:lpwstr>Männlich</vt:lpwstr>
  </property>
  <property name="FSC#EIBPRECONFIG@1.1001:Priority" pid="103" fmtid="{D5CDD505-2E9C-101B-9397-08002B2CF9AE}">
    <vt:lpwstr>Nein</vt:lpwstr>
  </property>
  <property name="FSC#EIBPRECONFIG@1.1001:PreviousFiles" pid="104" fmtid="{D5CDD505-2E9C-101B-9397-08002B2CF9AE}">
    <vt:lpwstr/>
  </property>
  <property name="FSC#EIBPRECONFIG@1.1001:NextFiles" pid="105" fmtid="{D5CDD505-2E9C-101B-9397-08002B2CF9AE}">
    <vt:lpwstr/>
  </property>
  <property name="FSC#EIBPRECONFIG@1.1001:RelatedFiles" pid="106" fmtid="{D5CDD505-2E9C-101B-9397-08002B2CF9AE}">
    <vt:lpwstr/>
  </property>
  <property name="FSC#EIBPRECONFIG@1.1001:CompletedOrdinals" pid="107" fmtid="{D5CDD505-2E9C-101B-9397-08002B2CF9AE}">
    <vt:lpwstr/>
  </property>
  <property name="FSC#EIBPRECONFIG@1.1001:NrAttachments" pid="108" fmtid="{D5CDD505-2E9C-101B-9397-08002B2CF9AE}">
    <vt:lpwstr/>
  </property>
  <property name="FSC#EIBPRECONFIG@1.1001:Attachments" pid="109" fmtid="{D5CDD505-2E9C-101B-9397-08002B2CF9AE}">
    <vt:lpwstr/>
  </property>
  <property name="FSC#EIBPRECONFIG@1.1001:SubjectArea" pid="110" fmtid="{D5CDD505-2E9C-101B-9397-08002B2CF9AE}">
    <vt:lpwstr/>
  </property>
  <property name="FSC#EIBPRECONFIG@1.1001:Recipients" pid="111" fmtid="{D5CDD505-2E9C-101B-9397-08002B2CF9AE}">
    <vt:lpwstr/>
  </property>
  <property name="FSC#EIBPRECONFIG@1.1001:Classified" pid="112" fmtid="{D5CDD505-2E9C-101B-9397-08002B2CF9AE}">
    <vt:lpwstr/>
  </property>
  <property name="FSC#EIBPRECONFIG@1.1001:Deadline" pid="113" fmtid="{D5CDD505-2E9C-101B-9397-08002B2CF9AE}">
    <vt:lpwstr/>
  </property>
  <property name="FSC#EIBPRECONFIG@1.1001:SettlementSubj" pid="114" fmtid="{D5CDD505-2E9C-101B-9397-08002B2CF9AE}">
    <vt:lpwstr/>
  </property>
  <property name="FSC#EIBPRECONFIG@1.1001:OUAddr" pid="115" fmtid="{D5CDD505-2E9C-101B-9397-08002B2CF9AE}">
    <vt:lpwstr>Concordiaplatz 2, 1010 Wien</vt:lpwstr>
  </property>
  <property name="FSC#EIBPRECONFIG@1.1001:FileOUName" pid="116" fmtid="{D5CDD505-2E9C-101B-9397-08002B2CF9AE}">
    <vt:lpwstr/>
  </property>
  <property name="FSC#EIBPRECONFIG@1.1001:FileOUDescr" pid="117" fmtid="{D5CDD505-2E9C-101B-9397-08002B2CF9AE}">
    <vt:lpwstr/>
  </property>
  <property name="FSC#EIBPRECONFIG@1.1001:OUDescr" pid="118" fmtid="{D5CDD505-2E9C-101B-9397-08002B2CF9AE}">
    <vt:lpwstr/>
  </property>
  <property name="FSC#EIBPRECONFIG@1.1001:Signatures" pid="119" fmtid="{D5CDD505-2E9C-101B-9397-08002B2CF9AE}">
    <vt:lpwstr/>
  </property>
  <property name="FSC#EIBPRECONFIG@1.1001:currentuser" pid="120" fmtid="{D5CDD505-2E9C-101B-9397-08002B2CF9AE}">
    <vt:lpwstr>COO.3000.100.1.570729</vt:lpwstr>
  </property>
  <property name="FSC#EIBPRECONFIG@1.1001:currentuserrolegroup" pid="121" fmtid="{D5CDD505-2E9C-101B-9397-08002B2CF9AE}">
    <vt:lpwstr>COO.3000.100.1.227686</vt:lpwstr>
  </property>
  <property name="FSC#EIBPRECONFIG@1.1001:currentuserroleposition" pid="122" fmtid="{D5CDD505-2E9C-101B-9397-08002B2CF9AE}">
    <vt:lpwstr>COO.1.1001.1.4328</vt:lpwstr>
  </property>
  <property name="FSC#EIBPRECONFIG@1.1001:currentuserroot" pid="123" fmtid="{D5CDD505-2E9C-101B-9397-08002B2CF9AE}">
    <vt:lpwstr>COO.3000.114.2.1271765</vt:lpwstr>
  </property>
  <property name="FSC#EIBPRECONFIG@1.1001:toplevelobject" pid="124" fmtid="{D5CDD505-2E9C-101B-9397-08002B2CF9AE}">
    <vt:lpwstr/>
  </property>
  <property name="FSC#EIBPRECONFIG@1.1001:objchangedby" pid="125" fmtid="{D5CDD505-2E9C-101B-9397-08002B2CF9AE}">
    <vt:lpwstr>Michael LEDOLTER, MA</vt:lpwstr>
  </property>
  <property name="FSC#EIBPRECONFIG@1.1001:objchangedbyPostTitle" pid="126" fmtid="{D5CDD505-2E9C-101B-9397-08002B2CF9AE}">
    <vt:lpwstr>MA</vt:lpwstr>
  </property>
  <property name="FSC#EIBPRECONFIG@1.1001:objchangedat" pid="127" fmtid="{D5CDD505-2E9C-101B-9397-08002B2CF9AE}">
    <vt:lpwstr>03.11.2023</vt:lpwstr>
  </property>
  <property name="FSC#EIBPRECONFIG@1.1001:objname" pid="128" fmtid="{D5CDD505-2E9C-101B-9397-08002B2CF9AE}">
    <vt:lpwstr>5_x005f_Ö_x005f_Filmfirmen_x005f_mit_x005f_CoProduktion,_x005f_Projektentwicklung_x005f_ODER_x005f_Herstellung V1.3</vt:lpwstr>
  </property>
  <property name="FSC#EIBPRECONFIG@1.1001:EIBProcessResponsiblePhone" pid="129" fmtid="{D5CDD505-2E9C-101B-9397-08002B2CF9AE}">
    <vt:lpwstr/>
  </property>
  <property name="FSC#EIBPRECONFIG@1.1001:EIBProcessResponsibleMail" pid="130" fmtid="{D5CDD505-2E9C-101B-9397-08002B2CF9AE}">
    <vt:lpwstr/>
  </property>
  <property name="FSC#EIBPRECONFIG@1.1001:EIBProcessResponsibleFax" pid="131" fmtid="{D5CDD505-2E9C-101B-9397-08002B2CF9AE}">
    <vt:lpwstr/>
  </property>
  <property name="FSC#EIBPRECONFIG@1.1001:EIBProcessResponsiblePostTitle" pid="132" fmtid="{D5CDD505-2E9C-101B-9397-08002B2CF9AE}">
    <vt:lpwstr/>
  </property>
  <property name="FSC#EIBPRECONFIG@1.1001:EIBProcessResponsible" pid="133" fmtid="{D5CDD505-2E9C-101B-9397-08002B2CF9AE}">
    <vt:lpwstr/>
  </property>
  <property name="FSC#EIBPRECONFIG@1.1001:FileResponsibleFullName" pid="134" fmtid="{D5CDD505-2E9C-101B-9397-08002B2CF9AE}">
    <vt:lpwstr/>
  </property>
  <property name="FSC#EIBPRECONFIG@1.1001:FileResponsibleFirstnameSurname" pid="135" fmtid="{D5CDD505-2E9C-101B-9397-08002B2CF9AE}">
    <vt:lpwstr/>
  </property>
  <property name="FSC#EIBPRECONFIG@1.1001:FileResponsibleEmail" pid="136" fmtid="{D5CDD505-2E9C-101B-9397-08002B2CF9AE}">
    <vt:lpwstr/>
  </property>
  <property name="FSC#EIBPRECONFIG@1.1001:FileResponsibleExtension" pid="137" fmtid="{D5CDD505-2E9C-101B-9397-08002B2CF9AE}">
    <vt:lpwstr/>
  </property>
  <property name="FSC#EIBPRECONFIG@1.1001:FileResponsibleFaxExtension" pid="138" fmtid="{D5CDD505-2E9C-101B-9397-08002B2CF9AE}">
    <vt:lpwstr/>
  </property>
  <property name="FSC#EIBPRECONFIG@1.1001:FileResponsibleGender" pid="139" fmtid="{D5CDD505-2E9C-101B-9397-08002B2CF9AE}">
    <vt:lpwstr/>
  </property>
  <property name="FSC#EIBPRECONFIG@1.1001:FileResponsibleAddr" pid="140" fmtid="{D5CDD505-2E9C-101B-9397-08002B2CF9AE}">
    <vt:lpwstr/>
  </property>
  <property name="FSC#EIBPRECONFIG@1.1001:OwnerPostTitle" pid="141" fmtid="{D5CDD505-2E9C-101B-9397-08002B2CF9AE}">
    <vt:lpwstr>MA</vt:lpwstr>
  </property>
  <property name="FSC#EIBPRECONFIG@1.1001:OwnerAddr" pid="142" fmtid="{D5CDD505-2E9C-101B-9397-08002B2CF9AE}">
    <vt:lpwstr>Concordiaplatz 2, 1010 WIEN</vt:lpwstr>
  </property>
  <property name="FSC#EIBPRECONFIG@1.1001:IsFileAttachment" pid="143" fmtid="{D5CDD505-2E9C-101B-9397-08002B2CF9AE}">
    <vt:lpwstr>Nein</vt:lpwstr>
  </property>
  <property name="FSC#EIBPRECONFIG@1.1001:AddrTelefon" pid="144" fmtid="{D5CDD505-2E9C-101B-9397-08002B2CF9AE}">
    <vt:lpwstr/>
  </property>
  <property name="FSC#EIBPRECONFIG@1.1001:AddrGeburtsdatum" pid="145" fmtid="{D5CDD505-2E9C-101B-9397-08002B2CF9AE}">
    <vt:lpwstr/>
  </property>
  <property name="FSC#EIBPRECONFIG@1.1001:AddrGeboren_am_2" pid="146" fmtid="{D5CDD505-2E9C-101B-9397-08002B2CF9AE}">
    <vt:lpwstr/>
  </property>
  <property name="FSC#EIBPRECONFIG@1.1001:AddrBundesland" pid="147" fmtid="{D5CDD505-2E9C-101B-9397-08002B2CF9AE}">
    <vt:lpwstr/>
  </property>
  <property name="FSC#EIBPRECONFIG@1.1001:AddrBezeichnung" pid="148" fmtid="{D5CDD505-2E9C-101B-9397-08002B2CF9AE}">
    <vt:lpwstr/>
  </property>
  <property name="FSC#EIBPRECONFIG@1.1001:AddrGruppeName_vollstaendig" pid="149" fmtid="{D5CDD505-2E9C-101B-9397-08002B2CF9AE}">
    <vt:lpwstr/>
  </property>
  <property name="FSC#EIBPRECONFIG@1.1001:AddrAdresseBeschreibung" pid="150" fmtid="{D5CDD505-2E9C-101B-9397-08002B2CF9AE}">
    <vt:lpwstr/>
  </property>
  <property name="FSC#EIBPRECONFIG@1.1001:AddrName_Ergaenzung" pid="151" fmtid="{D5CDD505-2E9C-101B-9397-08002B2CF9AE}">
    <vt:lpwstr/>
  </property>
  <property name="FSC#COOELAK@1.1001:Subject" pid="152" fmtid="{D5CDD505-2E9C-101B-9397-08002B2CF9AE}">
    <vt:lpwstr/>
  </property>
  <property name="FSC#COOELAK@1.1001:FileReference" pid="153" fmtid="{D5CDD505-2E9C-101B-9397-08002B2CF9AE}">
    <vt:lpwstr/>
  </property>
  <property name="FSC#COOELAK@1.1001:FileRefYear" pid="154" fmtid="{D5CDD505-2E9C-101B-9397-08002B2CF9AE}">
    <vt:lpwstr/>
  </property>
  <property name="FSC#COOELAK@1.1001:FileRefOrdinal" pid="155" fmtid="{D5CDD505-2E9C-101B-9397-08002B2CF9AE}">
    <vt:lpwstr/>
  </property>
  <property name="FSC#COOELAK@1.1001:FileRefOU" pid="156" fmtid="{D5CDD505-2E9C-101B-9397-08002B2CF9AE}">
    <vt:lpwstr/>
  </property>
  <property name="FSC#COOELAK@1.1001:Organization" pid="157" fmtid="{D5CDD505-2E9C-101B-9397-08002B2CF9AE}">
    <vt:lpwstr/>
  </property>
  <property name="FSC#COOELAK@1.1001:Owner" pid="158" fmtid="{D5CDD505-2E9C-101B-9397-08002B2CF9AE}">
    <vt:lpwstr>Michael LEDOLTER, MA</vt:lpwstr>
  </property>
  <property name="FSC#COOELAK@1.1001:OwnerExtension" pid="159" fmtid="{D5CDD505-2E9C-101B-9397-08002B2CF9AE}">
    <vt:lpwstr>851006</vt:lpwstr>
  </property>
  <property name="FSC#COOELAK@1.1001:OwnerFaxExtension" pid="160" fmtid="{D5CDD505-2E9C-101B-9397-08002B2CF9AE}">
    <vt:lpwstr/>
  </property>
  <property name="FSC#COOELAK@1.1001:DispatchedBy" pid="161" fmtid="{D5CDD505-2E9C-101B-9397-08002B2CF9AE}">
    <vt:lpwstr/>
  </property>
  <property name="FSC#COOELAK@1.1001:DispatchedAt" pid="162" fmtid="{D5CDD505-2E9C-101B-9397-08002B2CF9AE}">
    <vt:lpwstr/>
  </property>
  <property name="FSC#COOELAK@1.1001:ApprovedBy" pid="163" fmtid="{D5CDD505-2E9C-101B-9397-08002B2CF9AE}">
    <vt:lpwstr/>
  </property>
  <property name="FSC#COOELAK@1.1001:ApprovedAt" pid="164" fmtid="{D5CDD505-2E9C-101B-9397-08002B2CF9AE}">
    <vt:lpwstr/>
  </property>
  <property name="FSC#COOELAK@1.1001:Department" pid="165" fmtid="{D5CDD505-2E9C-101B-9397-08002B2CF9AE}">
    <vt:lpwstr>BMKÖS - IV (Kunst und Kultur)</vt:lpwstr>
  </property>
  <property name="FSC#COOELAK@1.1001:CreatedAt" pid="166" fmtid="{D5CDD505-2E9C-101B-9397-08002B2CF9AE}">
    <vt:lpwstr>30.10.2023</vt:lpwstr>
  </property>
  <property name="FSC#COOELAK@1.1001:OU" pid="167" fmtid="{D5CDD505-2E9C-101B-9397-08002B2CF9AE}">
    <vt:lpwstr>BMKÖS - IV/A/3 (Film)</vt:lpwstr>
  </property>
  <property name="FSC#COOELAK@1.1001:Priority" pid="168" fmtid="{D5CDD505-2E9C-101B-9397-08002B2CF9AE}">
    <vt:lpwstr> ()</vt:lpwstr>
  </property>
  <property name="FSC#COOELAK@1.1001:ObjBarCode" pid="169" fmtid="{D5CDD505-2E9C-101B-9397-08002B2CF9AE}">
    <vt:lpwstr>*COO.3000.114.7.7405445*</vt:lpwstr>
  </property>
  <property name="FSC#COOELAK@1.1001:RefBarCode" pid="170" fmtid="{D5CDD505-2E9C-101B-9397-08002B2CF9AE}">
    <vt:lpwstr/>
  </property>
  <property name="FSC#COOELAK@1.1001:FileRefBarCode" pid="171" fmtid="{D5CDD505-2E9C-101B-9397-08002B2CF9AE}">
    <vt:lpwstr>**</vt:lpwstr>
  </property>
  <property name="FSC#COOELAK@1.1001:ExternalRef" pid="172" fmtid="{D5CDD505-2E9C-101B-9397-08002B2CF9AE}">
    <vt:lpwstr/>
  </property>
  <property name="FSC#COOELAK@1.1001:IncomingNumber" pid="173" fmtid="{D5CDD505-2E9C-101B-9397-08002B2CF9AE}">
    <vt:lpwstr/>
  </property>
  <property name="FSC#COOELAK@1.1001:IncomingSubject" pid="174" fmtid="{D5CDD505-2E9C-101B-9397-08002B2CF9AE}">
    <vt:lpwstr/>
  </property>
  <property name="FSC#COOELAK@1.1001:ProcessResponsible" pid="175" fmtid="{D5CDD505-2E9C-101B-9397-08002B2CF9AE}">
    <vt:lpwstr/>
  </property>
  <property name="FSC#COOELAK@1.1001:ProcessResponsiblePhone" pid="176" fmtid="{D5CDD505-2E9C-101B-9397-08002B2CF9AE}">
    <vt:lpwstr/>
  </property>
  <property name="FSC#COOELAK@1.1001:ProcessResponsibleMail" pid="177" fmtid="{D5CDD505-2E9C-101B-9397-08002B2CF9AE}">
    <vt:lpwstr/>
  </property>
  <property name="FSC#COOELAK@1.1001:ProcessResponsibleFax" pid="178" fmtid="{D5CDD505-2E9C-101B-9397-08002B2CF9AE}">
    <vt:lpwstr/>
  </property>
  <property name="FSC#COOELAK@1.1001:ApproverFirstName" pid="179" fmtid="{D5CDD505-2E9C-101B-9397-08002B2CF9AE}">
    <vt:lpwstr/>
  </property>
  <property name="FSC#COOELAK@1.1001:ApproverSurName" pid="180" fmtid="{D5CDD505-2E9C-101B-9397-08002B2CF9AE}">
    <vt:lpwstr/>
  </property>
  <property name="FSC#COOELAK@1.1001:ApproverTitle" pid="181" fmtid="{D5CDD505-2E9C-101B-9397-08002B2CF9AE}">
    <vt:lpwstr/>
  </property>
  <property name="FSC#COOELAK@1.1001:ExternalDate" pid="182" fmtid="{D5CDD505-2E9C-101B-9397-08002B2CF9AE}">
    <vt:lpwstr/>
  </property>
  <property name="FSC#COOELAK@1.1001:SettlementApprovedAt" pid="183" fmtid="{D5CDD505-2E9C-101B-9397-08002B2CF9AE}">
    <vt:lpwstr/>
  </property>
  <property name="FSC#COOELAK@1.1001:BaseNumber" pid="184" fmtid="{D5CDD505-2E9C-101B-9397-08002B2CF9AE}">
    <vt:lpwstr/>
  </property>
  <property name="FSC#COOELAK@1.1001:CurrentUserRolePos" pid="185" fmtid="{D5CDD505-2E9C-101B-9397-08002B2CF9AE}">
    <vt:lpwstr>Sachbearbeiter/in</vt:lpwstr>
  </property>
  <property name="FSC#COOELAK@1.1001:CurrentUserEmail" pid="186" fmtid="{D5CDD505-2E9C-101B-9397-08002B2CF9AE}">
    <vt:lpwstr>Michael.Ledolter@bmkoes.gv.at</vt:lpwstr>
  </property>
  <property name="FSC#ELAKGOV@1.1001:PersonalSubjGender" pid="187" fmtid="{D5CDD505-2E9C-101B-9397-08002B2CF9AE}">
    <vt:lpwstr/>
  </property>
  <property name="FSC#ELAKGOV@1.1001:PersonalSubjFirstName" pid="188" fmtid="{D5CDD505-2E9C-101B-9397-08002B2CF9AE}">
    <vt:lpwstr/>
  </property>
  <property name="FSC#ELAKGOV@1.1001:PersonalSubjSurName" pid="189" fmtid="{D5CDD505-2E9C-101B-9397-08002B2CF9AE}">
    <vt:lpwstr/>
  </property>
  <property name="FSC#ELAKGOV@1.1001:PersonalSubjSalutation" pid="190" fmtid="{D5CDD505-2E9C-101B-9397-08002B2CF9AE}">
    <vt:lpwstr/>
  </property>
  <property name="FSC#ELAKGOV@1.1001:PersonalSubjAddress" pid="191" fmtid="{D5CDD505-2E9C-101B-9397-08002B2CF9AE}">
    <vt:lpwstr/>
  </property>
  <property name="FSC#ATSTATECFG@1.1001:Office" pid="192" fmtid="{D5CDD505-2E9C-101B-9397-08002B2CF9AE}">
    <vt:lpwstr/>
  </property>
  <property name="FSC#ATSTATECFG@1.1001:Agent" pid="193" fmtid="{D5CDD505-2E9C-101B-9397-08002B2CF9AE}">
    <vt:lpwstr/>
  </property>
  <property name="FSC#ATSTATECFG@1.1001:AgentPhone" pid="194" fmtid="{D5CDD505-2E9C-101B-9397-08002B2CF9AE}">
    <vt:lpwstr/>
  </property>
  <property name="FSC#ATSTATECFG@1.1001:DepartmentFax" pid="195" fmtid="{D5CDD505-2E9C-101B-9397-08002B2CF9AE}">
    <vt:lpwstr/>
  </property>
  <property name="FSC#ATSTATECFG@1.1001:DepartmentEmail" pid="196" fmtid="{D5CDD505-2E9C-101B-9397-08002B2CF9AE}">
    <vt:lpwstr/>
  </property>
  <property name="FSC#ATSTATECFG@1.1001:SubfileDate" pid="197" fmtid="{D5CDD505-2E9C-101B-9397-08002B2CF9AE}">
    <vt:lpwstr/>
  </property>
  <property name="FSC#ATSTATECFG@1.1001:SubfileSubject" pid="198" fmtid="{D5CDD505-2E9C-101B-9397-08002B2CF9AE}">
    <vt:lpwstr/>
  </property>
  <property name="FSC#ATSTATECFG@1.1001:DepartmentZipCode" pid="199" fmtid="{D5CDD505-2E9C-101B-9397-08002B2CF9AE}">
    <vt:lpwstr/>
  </property>
  <property name="FSC#ATSTATECFG@1.1001:DepartmentCountry" pid="200" fmtid="{D5CDD505-2E9C-101B-9397-08002B2CF9AE}">
    <vt:lpwstr/>
  </property>
  <property name="FSC#ATSTATECFG@1.1001:DepartmentCity" pid="201" fmtid="{D5CDD505-2E9C-101B-9397-08002B2CF9AE}">
    <vt:lpwstr/>
  </property>
  <property name="FSC#ATSTATECFG@1.1001:DepartmentStreet" pid="202" fmtid="{D5CDD505-2E9C-101B-9397-08002B2CF9AE}">
    <vt:lpwstr/>
  </property>
  <property name="FSC#CCAPRECONFIGG@15.1001:DepartmentON" pid="203" fmtid="{D5CDD505-2E9C-101B-9397-08002B2CF9AE}">
    <vt:lpwstr/>
  </property>
  <property name="FSC#ATSTATECFG@1.1001:DepartmentDVR" pid="204" fmtid="{D5CDD505-2E9C-101B-9397-08002B2CF9AE}">
    <vt:lpwstr/>
  </property>
  <property name="FSC#ATSTATECFG@1.1001:DepartmentUID" pid="205" fmtid="{D5CDD505-2E9C-101B-9397-08002B2CF9AE}">
    <vt:lpwstr/>
  </property>
  <property name="FSC#ATSTATECFG@1.1001:SubfileReference" pid="206" fmtid="{D5CDD505-2E9C-101B-9397-08002B2CF9AE}">
    <vt:lpwstr/>
  </property>
  <property name="FSC#ATSTATECFG@1.1001:Clause" pid="207" fmtid="{D5CDD505-2E9C-101B-9397-08002B2CF9AE}">
    <vt:lpwstr/>
  </property>
  <property name="FSC#ATSTATECFG@1.1001:ApprovedSignature" pid="208" fmtid="{D5CDD505-2E9C-101B-9397-08002B2CF9AE}">
    <vt:lpwstr/>
  </property>
  <property name="FSC#ATSTATECFG@1.1001:BankAccount" pid="209" fmtid="{D5CDD505-2E9C-101B-9397-08002B2CF9AE}">
    <vt:lpwstr/>
  </property>
  <property name="FSC#ATSTATECFG@1.1001:BankAccountOwner" pid="210" fmtid="{D5CDD505-2E9C-101B-9397-08002B2CF9AE}">
    <vt:lpwstr/>
  </property>
  <property name="FSC#ATSTATECFG@1.1001:BankInstitute" pid="211" fmtid="{D5CDD505-2E9C-101B-9397-08002B2CF9AE}">
    <vt:lpwstr/>
  </property>
  <property name="FSC#ATSTATECFG@1.1001:BankAccountID" pid="212" fmtid="{D5CDD505-2E9C-101B-9397-08002B2CF9AE}">
    <vt:lpwstr/>
  </property>
  <property name="FSC#ATSTATECFG@1.1001:BankAccountIBAN" pid="213" fmtid="{D5CDD505-2E9C-101B-9397-08002B2CF9AE}">
    <vt:lpwstr/>
  </property>
  <property name="FSC#ATSTATECFG@1.1001:BankAccountBIC" pid="214" fmtid="{D5CDD505-2E9C-101B-9397-08002B2CF9AE}">
    <vt:lpwstr/>
  </property>
  <property name="FSC#ATSTATECFG@1.1001:BankName" pid="215" fmtid="{D5CDD505-2E9C-101B-9397-08002B2CF9AE}">
    <vt:lpwstr/>
  </property>
  <property name="FSC#COOELAK@1.1001:ObjectAddressees" pid="216" fmtid="{D5CDD505-2E9C-101B-9397-08002B2CF9AE}">
    <vt:lpwstr/>
  </property>
  <property name="FSC#COOELAK@1.1001:replyreference" pid="217" fmtid="{D5CDD505-2E9C-101B-9397-08002B2CF9AE}">
    <vt:lpwstr/>
  </property>
  <property name="FSC#ATPRECONFIG@1.1001:ChargePreview" pid="218" fmtid="{D5CDD505-2E9C-101B-9397-08002B2CF9AE}">
    <vt:lpwstr/>
  </property>
  <property name="FSC#ATSTATECFG@1.1001:ExternalFile" pid="219" fmtid="{D5CDD505-2E9C-101B-9397-08002B2CF9AE}">
    <vt:lpwstr/>
  </property>
  <property name="FSC#COOSYSTEM@1.1:Container" pid="220" fmtid="{D5CDD505-2E9C-101B-9397-08002B2CF9AE}">
    <vt:lpwstr>COO.3000.114.7.7405445</vt:lpwstr>
  </property>
  <property name="FSC#FSCFOLIO@1.1001:docpropproject" pid="221" fmtid="{D5CDD505-2E9C-101B-9397-08002B2CF9AE}">
    <vt:lpwstr/>
  </property>
  <property name="FSC#SAPConfigSettingsSC@101.9800:FMM_ERGAENZUNGSREGISTERNUMMER" pid="222" fmtid="{D5CDD505-2E9C-101B-9397-08002B2CF9AE}">
    <vt:lpwstr/>
  </property>
  <property name="FSC#CCAPRECONFIGG@15.1001:DepartmentWebsite" pid="223" fmtid="{D5CDD505-2E9C-101B-9397-08002B2CF9AE}">
    <vt:lpwstr/>
  </property>
  <property name="FSC#COOELAK@1.1001:OfficeHours" pid="224" fmtid="{D5CDD505-2E9C-101B-9397-08002B2CF9AE}">
    <vt:lpwstr/>
  </property>
  <property name="FSC#COOELAK@1.1001:FileRefOULong" pid="225" fmtid="{D5CDD505-2E9C-101B-9397-08002B2CF9AE}">
    <vt:lpwstr/>
  </property>
  <property name="FSC#SAPConfigSettingsSC@101.9800:FMM_RECHNERISCH_ANERKANNT" pid="226" fmtid="{D5CDD505-2E9C-101B-9397-08002B2CF9AE}">
    <vt:lpwstr/>
  </property>
  <property name="FSC#SAPConfigSettingsSC@101.9800:FMM_SACHLICH_ANERKANNT" pid="227" fmtid="{D5CDD505-2E9C-101B-9397-08002B2CF9AE}">
    <vt:lpwstr/>
  </property>
  <property name="FSC#SAPConfigSettingsSC@101.9800:FMM_RUECKGEFORDERTE_BETRAG" pid="228" fmtid="{D5CDD505-2E9C-101B-9397-08002B2CF9AE}">
    <vt:lpwstr/>
  </property>
  <property name="FSC#SAPConfigSettingsSC@101.9800:FMM_TAT_ANERKANNTE" pid="229" fmtid="{D5CDD505-2E9C-101B-9397-08002B2CF9AE}">
    <vt:lpwstr/>
  </property>
  <property name="FSC#SAPConfigSettingsSC@101.9800:FMM_BEIRAT_JURY_PROTOKOLL" pid="230" fmtid="{D5CDD505-2E9C-101B-9397-08002B2CF9AE}">
    <vt:lpwstr/>
  </property>
  <property name="FSC#SAPConfigSettingsSC@101.9800:FMM_SPARTE_DISZIPLIN" pid="231" fmtid="{D5CDD505-2E9C-101B-9397-08002B2CF9AE}">
    <vt:lpwstr/>
  </property>
  <property name="FSC#SAPConfigSettingsSC@101.9800:FMM_ZIELGRP_ELITE_ALLG_KLASS" pid="232" fmtid="{D5CDD505-2E9C-101B-9397-08002B2CF9AE}">
    <vt:lpwstr/>
  </property>
  <property name="FSC#SAPConfigSettingsSC@101.9800:FMM_SPORTARTENGRUPPE" pid="233" fmtid="{D5CDD505-2E9C-101B-9397-08002B2CF9AE}">
    <vt:lpwstr/>
  </property>
  <property name="FSC#SAPConfigSettingsSC@101.9800:FMM_PROJEKTZUORDNUNG_FRAUEN" pid="234" fmtid="{D5CDD505-2E9C-101B-9397-08002B2CF9AE}">
    <vt:lpwstr/>
  </property>
  <property name="FSC#SAPConfigSettingsSC@101.9800:FMM_PROJEKTZUORDNUNG_MAENNER" pid="235" fmtid="{D5CDD505-2E9C-101B-9397-08002B2CF9AE}">
    <vt:lpwstr/>
  </property>
  <property name="FSC#SAPConfigSettingsSC@101.9800:FMM_MUSEUMSGUETESIEGEL" pid="236" fmtid="{D5CDD505-2E9C-101B-9397-08002B2CF9AE}">
    <vt:lpwstr/>
  </property>
  <property name="FSC#SAPConfigSettingsSC@101.9800:FMM_ICOM_MITGLIED" pid="237" fmtid="{D5CDD505-2E9C-101B-9397-08002B2CF9AE}">
    <vt:lpwstr/>
  </property>
  <property name="FSC#SAPConfigSettingsSC@101.9800:FMM_REGISTRIERTES_MUSEUM" pid="238" fmtid="{D5CDD505-2E9C-101B-9397-08002B2CF9AE}">
    <vt:lpwstr/>
  </property>
  <property name="FSC#SAPConfigSettingsSC@101.9800:FMM_LAND_LAENDERSCHLUESSEL" pid="239" fmtid="{D5CDD505-2E9C-101B-9397-08002B2CF9AE}">
    <vt:lpwstr/>
  </property>
  <property name="FSC#SAPConfigSettingsSC@101.9800:FMM_GESAMTKOST_ZEITPKT_ANTR" pid="240" fmtid="{D5CDD505-2E9C-101B-9397-08002B2CF9AE}">
    <vt:lpwstr/>
  </property>
  <property name="FSC#SAPConfigSettingsSC@101.9800:FMM_MEHRJAHRESFOERDERUNG" pid="241" fmtid="{D5CDD505-2E9C-101B-9397-08002B2CF9AE}">
    <vt:lpwstr/>
  </property>
  <property name="FSC#SAPConfigSettingsSC@101.9800:FMM_PROJEKTBESCHREIBUNG" pid="242" fmtid="{D5CDD505-2E9C-101B-9397-08002B2CF9AE}">
    <vt:lpwstr/>
  </property>
  <property name="FSC#SAPConfigSettingsSC@101.9800:FMM_EINGER_ABRECHNUNGSBETRAG" pid="243" fmtid="{D5CDD505-2E9C-101B-9397-08002B2CF9AE}">
    <vt:lpwstr/>
  </property>
  <property name="FSC#SAPConfigSettingsSC@101.9800:FMM_DATUM_BEL_EINGELANGT" pid="244" fmtid="{D5CDD505-2E9C-101B-9397-08002B2CF9AE}">
    <vt:lpwstr/>
  </property>
  <property name="FSC#SAPConfigSettingsSC@101.9800:FMM_DATUM_BELEGE_RETOUR" pid="245" fmtid="{D5CDD505-2E9C-101B-9397-08002B2CF9AE}">
    <vt:lpwstr/>
  </property>
  <property name="FSC#SAPConfigSettingsSC@101.9800:FMM_UMWIDMUNG" pid="246" fmtid="{D5CDD505-2E9C-101B-9397-08002B2CF9AE}">
    <vt:lpwstr/>
  </property>
  <property name="FSC#SAPConfigSettingsSC@101.9800:FMM_RUECKFORD_NICHT_VERFOLGT" pid="247" fmtid="{D5CDD505-2E9C-101B-9397-08002B2CF9AE}">
    <vt:lpwstr/>
  </property>
  <property name="FSC#SAPConfigSettingsSC@101.9800:FMM_KUENSTLER_INNEN_NAME" pid="248" fmtid="{D5CDD505-2E9C-101B-9397-08002B2CF9AE}">
    <vt:lpwstr/>
  </property>
  <property name="FSC#SAPConfigSettingsSC@101.9800:FMM_MEINUNG_GA" pid="249" fmtid="{D5CDD505-2E9C-101B-9397-08002B2CF9AE}">
    <vt:lpwstr/>
  </property>
  <property name="FSC#SAPConfigSettingsSC@101.9800:FMM_EMAILANSPRECHP" pid="250" fmtid="{D5CDD505-2E9C-101B-9397-08002B2CF9AE}">
    <vt:lpwstr/>
  </property>
  <property name="FSC#SAPConfigSettingsSC@101.9800:FMM_EMAILVERTRAGSP" pid="251" fmtid="{D5CDD505-2E9C-101B-9397-08002B2CF9AE}">
    <vt:lpwstr/>
  </property>
  <property name="FSC#SAPConfigSettingsSC@101.9800:FMM_FK_BETRAG_1" pid="252" fmtid="{D5CDD505-2E9C-101B-9397-08002B2CF9AE}">
    <vt:lpwstr/>
  </property>
  <property name="FSC#SAPConfigSettingsSC@101.9800:FMM_FK_BETRAG_2" pid="253" fmtid="{D5CDD505-2E9C-101B-9397-08002B2CF9AE}">
    <vt:lpwstr/>
  </property>
  <property name="FSC#SAPConfigSettingsSC@101.9800:FMM_FAIRPAY_BETRAG_IST" pid="254" fmtid="{D5CDD505-2E9C-101B-9397-08002B2CF9AE}">
    <vt:lpwstr/>
  </property>
  <property name="FSC#SAPConfigSettingsSC@101.9800:FMM_FAIRPAY_BETRAG_SOLL" pid="255" fmtid="{D5CDD505-2E9C-101B-9397-08002B2CF9AE}">
    <vt:lpwstr/>
  </property>
  <property name="FSC#SAPConfigSettingsSC@101.9800:FMM_EMPLOYEE_FULLNAME" pid="256" fmtid="{D5CDD505-2E9C-101B-9397-08002B2CF9AE}">
    <vt:lpwstr/>
  </property>
  <property name="FSC#SAPConfigSettingsSC@101.9800:FMM_EMPLOYEE_EMAIL" pid="257" fmtid="{D5CDD505-2E9C-101B-9397-08002B2CF9AE}">
    <vt:lpwstr/>
  </property>
  <property name="FSC#SAPConfigSettingsSC@101.9800:FMM_EMPLOYEE_TELNR" pid="258" fmtid="{D5CDD505-2E9C-101B-9397-08002B2CF9AE}">
    <vt:lpwstr/>
  </property>
  <property name="FSC#SAPConfigSettingsSC@101.9800:FMM_13_FRIST_FRISTDATUM" pid="259" fmtid="{D5CDD505-2E9C-101B-9397-08002B2CF9AE}">
    <vt:lpwstr/>
  </property>
  <property name="FSC#SAPConfigSettingsSC@101.9800:FMM_13_WEITERE_FRIST_FRISTDATUM" pid="260" fmtid="{D5CDD505-2E9C-101B-9397-08002B2CF9AE}">
    <vt:lpwstr/>
  </property>
  <property name="FSC#SAPConfigSettingsSC@101.9800:FMM_13_FRIST_FRISTENART" pid="261" fmtid="{D5CDD505-2E9C-101B-9397-08002B2CF9AE}">
    <vt:lpwstr/>
  </property>
  <property name="FSC#SAPConfigSettingsSC@101.9800:FMM_13_WEITERE_FRIST_FRISTART" pid="262" fmtid="{D5CDD505-2E9C-101B-9397-08002B2CF9AE}">
    <vt:lpwstr/>
  </property>
</Properties>
</file>